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FATA-CEMS\novi_report\Kotao_2\"/>
    </mc:Choice>
  </mc:AlternateContent>
  <xr:revisionPtr revIDLastSave="0" documentId="8_{FCE784AF-D13B-4AAF-AC9A-F58E3F9C6163}" xr6:coauthVersionLast="47" xr6:coauthVersionMax="47" xr10:uidLastSave="{00000000-0000-0000-0000-000000000000}"/>
  <bookViews>
    <workbookView xWindow="-120" yWindow="-120" windowWidth="29040" windowHeight="15840" xr2:uid="{B97505FA-8DBA-48DE-864A-CB05AC056FFF}"/>
  </bookViews>
  <sheets>
    <sheet name="Report" sheetId="4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2" l="1"/>
  <c r="B5" i="2"/>
  <c r="C7" i="4" s="1"/>
  <c r="C18" i="4" s="1"/>
  <c r="C6" i="4"/>
  <c r="D6" i="4"/>
  <c r="I6" i="4" s="1"/>
  <c r="E6" i="4"/>
  <c r="P6" i="4"/>
  <c r="Q6" i="4" s="1"/>
  <c r="D7" i="4"/>
  <c r="F7" i="4" s="1"/>
  <c r="E7" i="4"/>
  <c r="G7" i="4"/>
  <c r="H7" i="4"/>
  <c r="J7" i="4"/>
  <c r="M7" i="4"/>
  <c r="N7" i="4"/>
  <c r="P7" i="4"/>
  <c r="Q7" i="4"/>
  <c r="C8" i="4"/>
  <c r="D8" i="4"/>
  <c r="I8" i="4" s="1"/>
  <c r="E8" i="4"/>
  <c r="H8" i="4"/>
  <c r="J8" i="4"/>
  <c r="K8" i="4"/>
  <c r="N8" i="4"/>
  <c r="P8" i="4"/>
  <c r="Q8" i="4"/>
  <c r="C9" i="4"/>
  <c r="D9" i="4"/>
  <c r="F9" i="4" s="1"/>
  <c r="E9" i="4"/>
  <c r="G9" i="4"/>
  <c r="N9" i="4"/>
  <c r="P9" i="4"/>
  <c r="C10" i="4"/>
  <c r="D10" i="4"/>
  <c r="I10" i="4" s="1"/>
  <c r="E10" i="4"/>
  <c r="H10" i="4"/>
  <c r="J10" i="4"/>
  <c r="C11" i="4"/>
  <c r="D11" i="4"/>
  <c r="F11" i="4" s="1"/>
  <c r="E11" i="4"/>
  <c r="K11" i="4"/>
  <c r="M11" i="4"/>
  <c r="C12" i="4"/>
  <c r="D12" i="4"/>
  <c r="I12" i="4" s="1"/>
  <c r="E12" i="4"/>
  <c r="P12" i="4"/>
  <c r="Q12" i="4" s="1"/>
  <c r="C13" i="4"/>
  <c r="D13" i="4"/>
  <c r="F13" i="4" s="1"/>
  <c r="E13" i="4"/>
  <c r="G13" i="4"/>
  <c r="H13" i="4"/>
  <c r="J13" i="4"/>
  <c r="M13" i="4"/>
  <c r="N13" i="4"/>
  <c r="P13" i="4"/>
  <c r="Q13" i="4"/>
  <c r="C14" i="4"/>
  <c r="D14" i="4"/>
  <c r="I14" i="4" s="1"/>
  <c r="E14" i="4"/>
  <c r="H14" i="4"/>
  <c r="J14" i="4"/>
  <c r="K14" i="4"/>
  <c r="N14" i="4"/>
  <c r="P14" i="4"/>
  <c r="Q14" i="4"/>
  <c r="C15" i="4"/>
  <c r="D15" i="4"/>
  <c r="F15" i="4" s="1"/>
  <c r="E15" i="4"/>
  <c r="G15" i="4"/>
  <c r="M15" i="4"/>
  <c r="N15" i="4"/>
  <c r="P15" i="4"/>
  <c r="C16" i="4"/>
  <c r="D16" i="4"/>
  <c r="I16" i="4" s="1"/>
  <c r="E16" i="4"/>
  <c r="H16" i="4"/>
  <c r="J16" i="4"/>
  <c r="P16" i="4"/>
  <c r="Q16" i="4"/>
  <c r="C17" i="4"/>
  <c r="D17" i="4"/>
  <c r="F17" i="4" s="1"/>
  <c r="E17" i="4"/>
  <c r="M17" i="4"/>
  <c r="E18" i="4"/>
  <c r="F18" i="4"/>
  <c r="G18" i="4"/>
  <c r="J18" i="4"/>
  <c r="K18" i="4"/>
  <c r="L18" i="4"/>
  <c r="M18" i="4"/>
  <c r="N18" i="4"/>
  <c r="P18" i="4"/>
  <c r="N19" i="4"/>
  <c r="P19" i="4"/>
  <c r="N20" i="4"/>
  <c r="P20" i="4"/>
  <c r="N21" i="4"/>
  <c r="P21" i="4"/>
  <c r="N22" i="4"/>
  <c r="N24" i="4" s="1"/>
  <c r="P22" i="4"/>
  <c r="P24" i="4" s="1"/>
  <c r="N23" i="4"/>
  <c r="P23" i="4"/>
  <c r="N25" i="4"/>
  <c r="P25" i="4"/>
  <c r="N26" i="4"/>
  <c r="P26" i="4"/>
  <c r="B27" i="4"/>
  <c r="N28" i="4"/>
  <c r="P28" i="4"/>
  <c r="N29" i="4"/>
  <c r="P29" i="4"/>
  <c r="G30" i="4"/>
  <c r="N30" i="4"/>
  <c r="N31" i="4" s="1"/>
  <c r="P30" i="4"/>
  <c r="P31" i="4" s="1"/>
  <c r="K17" i="4" l="1"/>
  <c r="P27" i="4"/>
  <c r="J17" i="4"/>
  <c r="N12" i="4"/>
  <c r="J11" i="4"/>
  <c r="M9" i="4"/>
  <c r="N27" i="4"/>
  <c r="K15" i="4"/>
  <c r="K12" i="4"/>
  <c r="H11" i="4"/>
  <c r="P10" i="4"/>
  <c r="Q10" i="4" s="1"/>
  <c r="K9" i="4"/>
  <c r="P17" i="4"/>
  <c r="J12" i="4"/>
  <c r="P11" i="4"/>
  <c r="Q11" i="4" s="1"/>
  <c r="N10" i="4"/>
  <c r="O10" i="4" s="1"/>
  <c r="J9" i="4"/>
  <c r="N17" i="4"/>
  <c r="K16" i="4"/>
  <c r="Q15" i="4"/>
  <c r="H15" i="4"/>
  <c r="K13" i="4"/>
  <c r="H12" i="4"/>
  <c r="N11" i="4"/>
  <c r="K10" i="4"/>
  <c r="Q9" i="4"/>
  <c r="H9" i="4"/>
  <c r="K7" i="4"/>
  <c r="H6" i="4"/>
  <c r="N6" i="4"/>
  <c r="D18" i="4"/>
  <c r="Q17" i="4"/>
  <c r="H17" i="4"/>
  <c r="K6" i="4"/>
  <c r="G17" i="4"/>
  <c r="N16" i="4"/>
  <c r="O16" i="4" s="1"/>
  <c r="J15" i="4"/>
  <c r="G11" i="4"/>
  <c r="J6" i="4"/>
  <c r="M16" i="4"/>
  <c r="G16" i="4"/>
  <c r="M14" i="4"/>
  <c r="G14" i="4"/>
  <c r="M12" i="4"/>
  <c r="G12" i="4"/>
  <c r="M10" i="4"/>
  <c r="M8" i="4"/>
  <c r="G8" i="4"/>
  <c r="M6" i="4"/>
  <c r="G6" i="4"/>
  <c r="G10" i="4"/>
  <c r="O17" i="4"/>
  <c r="I17" i="4"/>
  <c r="L16" i="4"/>
  <c r="F16" i="4"/>
  <c r="O15" i="4"/>
  <c r="I15" i="4"/>
  <c r="L14" i="4"/>
  <c r="F14" i="4"/>
  <c r="O13" i="4"/>
  <c r="I13" i="4"/>
  <c r="L12" i="4"/>
  <c r="F12" i="4"/>
  <c r="O11" i="4"/>
  <c r="I11" i="4"/>
  <c r="L10" i="4"/>
  <c r="F10" i="4"/>
  <c r="O9" i="4"/>
  <c r="I9" i="4"/>
  <c r="L8" i="4"/>
  <c r="F8" i="4"/>
  <c r="O7" i="4"/>
  <c r="I7" i="4"/>
  <c r="L6" i="4"/>
  <c r="F6" i="4"/>
  <c r="L17" i="4"/>
  <c r="L15" i="4"/>
  <c r="O14" i="4"/>
  <c r="L13" i="4"/>
  <c r="O12" i="4"/>
  <c r="L11" i="4"/>
  <c r="L9" i="4"/>
  <c r="O8" i="4"/>
  <c r="L7" i="4"/>
  <c r="O6" i="4"/>
  <c r="I18" i="4" l="1"/>
  <c r="H18" i="4"/>
</calcChain>
</file>

<file path=xl/sharedStrings.xml><?xml version="1.0" encoding="utf-8"?>
<sst xmlns="http://schemas.openxmlformats.org/spreadsheetml/2006/main" count="193" uniqueCount="79">
  <si>
    <t>Longest Period</t>
  </si>
  <si>
    <t>Total invalid</t>
  </si>
  <si>
    <t>h</t>
  </si>
  <si>
    <t>rad</t>
  </si>
  <si>
    <t>Emisije - masene</t>
  </si>
  <si>
    <t>Emisije - provjerene</t>
  </si>
  <si>
    <t>protok prirodnog plina</t>
  </si>
  <si>
    <t>toplinska snaga goriva</t>
  </si>
  <si>
    <t>CO</t>
  </si>
  <si>
    <t>kg</t>
  </si>
  <si>
    <t>MW</t>
  </si>
  <si>
    <t>%</t>
  </si>
  <si>
    <t>-</t>
  </si>
  <si>
    <t>#</t>
  </si>
  <si>
    <t>broj provjerenih satnih vrijednosti:</t>
  </si>
  <si>
    <t>LEGENDA:</t>
  </si>
  <si>
    <t>ćelija je prazna jer treba biti prazna, npr. kada turbina ne radi</t>
  </si>
  <si>
    <t>ćelija bi trebala sadržavati vrijednost ali ona nije dostupna, npr. greška mjerenja</t>
  </si>
  <si>
    <t>Value</t>
  </si>
  <si>
    <t>Flag</t>
  </si>
  <si>
    <t>Natural Gas</t>
  </si>
  <si>
    <t>THI</t>
  </si>
  <si>
    <t>CO_Mass</t>
  </si>
  <si>
    <t>NOx_Mass</t>
  </si>
  <si>
    <t>NOx</t>
  </si>
  <si>
    <t>CO_VA</t>
  </si>
  <si>
    <t>NOx_VA</t>
  </si>
  <si>
    <t>OP hours</t>
  </si>
  <si>
    <t>OP hours Steady</t>
  </si>
  <si>
    <t xml:space="preserve">Cell content for out of operation </t>
  </si>
  <si>
    <t>Cell content for invalid flags</t>
  </si>
  <si>
    <t>Report Date:</t>
  </si>
  <si>
    <t>DAV &gt; Limit</t>
  </si>
  <si>
    <t>DAV invalid</t>
  </si>
  <si>
    <t>AMS</t>
  </si>
  <si>
    <t>Pogonski podaci</t>
  </si>
  <si>
    <t>fond sati</t>
  </si>
  <si>
    <t>raspoloživost</t>
  </si>
  <si>
    <t>broj provjerenih srednjih dnevnih vrijednosti:</t>
  </si>
  <si>
    <t>broj provjerenih srednjih dnevnih vrijednosti &gt; dnevna GVE:</t>
  </si>
  <si>
    <t>postotak provjerenih srednjih dnevnih vrijednosti &gt; dnevna GVE:</t>
  </si>
  <si>
    <t>Availability</t>
  </si>
  <si>
    <t>Report Year</t>
  </si>
  <si>
    <t>Value &gt; Limit</t>
  </si>
  <si>
    <t>Number of HAV</t>
  </si>
  <si>
    <t>MAV &gt; Limit</t>
  </si>
  <si>
    <t>Number of DAV</t>
  </si>
  <si>
    <t xml:space="preserve"> </t>
  </si>
  <si>
    <t>Valid flag</t>
  </si>
  <si>
    <t>Invalid flag</t>
  </si>
  <si>
    <t>E</t>
  </si>
  <si>
    <t>NoDataFlag</t>
  </si>
  <si>
    <t>N</t>
  </si>
  <si>
    <t>Uncertainty</t>
  </si>
  <si>
    <t>Yearly Average/Sum</t>
  </si>
  <si>
    <t>Possible hours</t>
  </si>
  <si>
    <t>YAV LV</t>
  </si>
  <si>
    <t>YAV &gt; Limit</t>
  </si>
  <si>
    <t>Number of MAV</t>
  </si>
  <si>
    <t>Mjesec</t>
  </si>
  <si>
    <t>efek-
tivni rad</t>
  </si>
  <si>
    <t>zadovoljena mjesečna GVE</t>
  </si>
  <si>
    <t>godina:</t>
  </si>
  <si>
    <t>Godišnji izvještaj
kontinuiranih mjerenja emisija u zrak</t>
  </si>
  <si>
    <t>godišnja granična vrijednost emisije, godišnja GVE:</t>
  </si>
  <si>
    <t>broj provjerenih srednjih mjesečnih vrijednosti:</t>
  </si>
  <si>
    <t>broj provjerenih srednjih mjesečnih vrijednosti &gt; mjesečna GVE:</t>
  </si>
  <si>
    <t>postotak provjerenih srednjih mjesečnih vrijednosti &gt; mjesečna GVE:</t>
  </si>
  <si>
    <t>ukupni broj sati prekida mjerenja AMS-a:</t>
  </si>
  <si>
    <t>najduže vrijeme prekida mjerenja AMS-a:</t>
  </si>
  <si>
    <t>Godina:</t>
  </si>
  <si>
    <t>broj nevažećih dana u godini zbog neispravnosti AMS-a:</t>
  </si>
  <si>
    <t>Blockname:</t>
  </si>
  <si>
    <t>HEP Proizvodnja d.o.o.
Pogon EL-TO Zagreb</t>
  </si>
  <si>
    <t>mg/m3</t>
  </si>
  <si>
    <t>±kg</t>
  </si>
  <si>
    <t>provjerena srednja godišnja vrijednost ≤ godišnja GVE:</t>
  </si>
  <si>
    <t>broj nevažećih dana u godini zbog neispravnosti AMS-a je ≤ 10 dana:</t>
  </si>
  <si>
    <t>Kotao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</si>
</sst>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</font>
    <font>
      <b/>
      <sz val="11"/>
      <color theme="1"/>
      <name val="Arial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theme="1"/>
      <name val="Arial"/>
      <family val="2"/>
    </font>
    <font>
      <b/>
      <sz val="11"/>
      <color theme="1"/>
      <name val="Arial"/>
      <family val="2"/>
    </font>
    <font>
      <b/>
      <sz val="6"/>
      <color theme="1"/>
      <name val="Arial"/>
      <family val="2"/>
      <charset val="238"/>
    </font>
    <font>
      <sz val="10"/>
      <name val="Arial"/>
    </font>
    <font>
      <b/>
      <sz val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3" fillId="0" borderId="0"/>
  </cellStyleXfs>
  <cellXfs count="137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quotePrefix="1"/>
    <xf numFmtId="3" fontId="7" fillId="0" borderId="1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3" fontId="3" fillId="2" borderId="28" xfId="0" applyNumberFormat="1" applyFont="1" applyFill="1" applyBorder="1" applyAlignment="1">
      <alignment horizontal="center" vertical="center"/>
    </xf>
    <xf numFmtId="164" fontId="3" fillId="2" borderId="27" xfId="0" applyNumberFormat="1" applyFont="1" applyFill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165" fontId="7" fillId="0" borderId="14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3" fillId="2" borderId="28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4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1" fillId="0" borderId="0" xfId="2"/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7" fillId="0" borderId="34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164" fontId="7" fillId="0" borderId="34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3" fontId="3" fillId="2" borderId="27" xfId="0" applyNumberFormat="1" applyFont="1" applyFill="1" applyBorder="1" applyAlignment="1">
      <alignment horizontal="center" vertical="center"/>
    </xf>
    <xf numFmtId="14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7" fillId="0" borderId="6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/>
    </xf>
    <xf numFmtId="1" fontId="7" fillId="0" borderId="69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/>
    </xf>
    <xf numFmtId="3" fontId="3" fillId="2" borderId="70" xfId="0" applyNumberFormat="1" applyFont="1" applyFill="1" applyBorder="1" applyAlignment="1">
      <alignment horizontal="center" vertical="center"/>
    </xf>
    <xf numFmtId="3" fontId="7" fillId="2" borderId="28" xfId="0" applyNumberFormat="1" applyFont="1" applyFill="1" applyBorder="1" applyAlignment="1">
      <alignment horizontal="center" vertical="center"/>
    </xf>
    <xf numFmtId="22" fontId="0" fillId="0" borderId="0" xfId="0" applyNumberFormat="1"/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64" fontId="3" fillId="2" borderId="24" xfId="0" applyNumberFormat="1" applyFont="1" applyFill="1" applyBorder="1" applyAlignment="1">
      <alignment horizontal="center" vertical="center"/>
    </xf>
    <xf numFmtId="164" fontId="3" fillId="2" borderId="31" xfId="0" applyNumberFormat="1" applyFont="1" applyFill="1" applyBorder="1" applyAlignment="1">
      <alignment horizontal="center" vertical="center"/>
    </xf>
    <xf numFmtId="3" fontId="6" fillId="2" borderId="40" xfId="0" applyNumberFormat="1" applyFont="1" applyFill="1" applyBorder="1" applyAlignment="1">
      <alignment horizontal="center" vertical="center"/>
    </xf>
    <xf numFmtId="3" fontId="6" fillId="2" borderId="41" xfId="0" applyNumberFormat="1" applyFont="1" applyFill="1" applyBorder="1" applyAlignment="1">
      <alignment horizontal="center" vertical="center"/>
    </xf>
    <xf numFmtId="0" fontId="8" fillId="0" borderId="55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56" xfId="0" applyFont="1" applyBorder="1" applyAlignment="1">
      <alignment horizontal="right" vertical="center"/>
    </xf>
    <xf numFmtId="3" fontId="8" fillId="2" borderId="38" xfId="0" applyNumberFormat="1" applyFont="1" applyFill="1" applyBorder="1" applyAlignment="1">
      <alignment horizontal="center" vertical="center"/>
    </xf>
    <xf numFmtId="3" fontId="8" fillId="2" borderId="39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8" fillId="2" borderId="42" xfId="0" applyNumberFormat="1" applyFont="1" applyFill="1" applyBorder="1" applyAlignment="1">
      <alignment horizontal="center" vertical="center"/>
    </xf>
    <xf numFmtId="1" fontId="8" fillId="2" borderId="43" xfId="0" applyNumberFormat="1" applyFont="1" applyFill="1" applyBorder="1" applyAlignment="1">
      <alignment horizontal="center" vertical="center"/>
    </xf>
    <xf numFmtId="0" fontId="8" fillId="0" borderId="57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58" xfId="0" applyFont="1" applyBorder="1" applyAlignment="1">
      <alignment horizontal="right" vertical="center"/>
    </xf>
    <xf numFmtId="164" fontId="7" fillId="2" borderId="40" xfId="0" applyNumberFormat="1" applyFont="1" applyFill="1" applyBorder="1" applyAlignment="1">
      <alignment horizontal="center" vertical="center"/>
    </xf>
    <xf numFmtId="164" fontId="7" fillId="2" borderId="41" xfId="0" applyNumberFormat="1" applyFont="1" applyFill="1" applyBorder="1" applyAlignment="1">
      <alignment horizontal="center" vertical="center"/>
    </xf>
    <xf numFmtId="1" fontId="8" fillId="2" borderId="38" xfId="0" applyNumberFormat="1" applyFont="1" applyFill="1" applyBorder="1" applyAlignment="1">
      <alignment horizontal="center" vertical="center"/>
    </xf>
    <xf numFmtId="1" fontId="8" fillId="2" borderId="39" xfId="0" applyNumberFormat="1" applyFont="1" applyFill="1" applyBorder="1" applyAlignment="1">
      <alignment horizontal="center" vertical="center"/>
    </xf>
    <xf numFmtId="0" fontId="8" fillId="0" borderId="5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60" xfId="0" applyFont="1" applyBorder="1" applyAlignment="1">
      <alignment horizontal="right" vertical="center"/>
    </xf>
    <xf numFmtId="3" fontId="8" fillId="2" borderId="42" xfId="0" applyNumberFormat="1" applyFont="1" applyFill="1" applyBorder="1" applyAlignment="1">
      <alignment horizontal="center" vertical="center"/>
    </xf>
    <xf numFmtId="3" fontId="8" fillId="2" borderId="43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right" vertical="center"/>
    </xf>
    <xf numFmtId="0" fontId="8" fillId="0" borderId="65" xfId="0" applyFont="1" applyBorder="1" applyAlignment="1">
      <alignment horizontal="right" vertical="center"/>
    </xf>
    <xf numFmtId="0" fontId="8" fillId="0" borderId="66" xfId="0" applyFont="1" applyBorder="1" applyAlignment="1">
      <alignment horizontal="right" vertical="center"/>
    </xf>
    <xf numFmtId="0" fontId="14" fillId="2" borderId="67" xfId="0" applyFont="1" applyFill="1" applyBorder="1" applyAlignment="1">
      <alignment horizontal="center" vertical="center"/>
    </xf>
    <xf numFmtId="0" fontId="14" fillId="2" borderId="68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9" fillId="0" borderId="57" xfId="0" applyFont="1" applyBorder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9" fillId="0" borderId="58" xfId="0" applyFont="1" applyBorder="1" applyAlignment="1">
      <alignment horizontal="right" vertical="center"/>
    </xf>
    <xf numFmtId="0" fontId="0" fillId="0" borderId="0" xfId="0" applyAlignment="1">
      <alignment horizontal="center"/>
    </xf>
  </cellXfs>
  <cellStyles count="4">
    <cellStyle name="Normal" xfId="0" builtinId="0"/>
    <cellStyle name="Normal 2" xfId="1" xr:uid="{35331C79-629A-4697-A26A-A381DAFB18BC}"/>
    <cellStyle name="Standard 2" xfId="3" xr:uid="{BCC33BAE-EBB3-49A8-8FC7-7878A22D0476}"/>
    <cellStyle name="Standard 3" xfId="2" xr:uid="{F86A08F6-7680-46EB-9EFD-4F858584BFF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88B7-546F-4893-8070-10144E30ED09}">
  <dimension ref="B1:Q35"/>
  <sheetViews>
    <sheetView tabSelected="1" workbookViewId="0">
      <selection activeCell="B32" sqref="B32"/>
    </sheetView>
  </sheetViews>
  <sheetFormatPr defaultColWidth="11.42578125" defaultRowHeight="12.75"/>
  <cols>
    <col min="1" max="1" width="3.7109375" customWidth="1"/>
  </cols>
  <sheetData>
    <row r="1" spans="2:17" ht="13.5" thickBot="1"/>
    <row r="2" spans="2:17" ht="14.25" customHeight="1" thickTop="1" thickBot="1">
      <c r="B2" s="49" t="s">
        <v>59</v>
      </c>
      <c r="C2" s="53" t="s">
        <v>35</v>
      </c>
      <c r="D2" s="54"/>
      <c r="E2" s="54"/>
      <c r="F2" s="55"/>
      <c r="G2" s="55"/>
      <c r="H2" s="56" t="s">
        <v>34</v>
      </c>
      <c r="I2" s="57"/>
      <c r="J2" s="56" t="s">
        <v>4</v>
      </c>
      <c r="K2" s="57"/>
      <c r="L2" s="57"/>
      <c r="M2" s="57"/>
      <c r="N2" s="58" t="s">
        <v>5</v>
      </c>
      <c r="O2" s="59"/>
      <c r="P2" s="59"/>
      <c r="Q2" s="60"/>
    </row>
    <row r="3" spans="2:17" ht="13.5" customHeight="1" thickTop="1">
      <c r="B3" s="50"/>
      <c r="C3" s="61" t="s">
        <v>36</v>
      </c>
      <c r="D3" s="63" t="s">
        <v>3</v>
      </c>
      <c r="E3" s="63" t="s">
        <v>60</v>
      </c>
      <c r="F3" s="65" t="s">
        <v>6</v>
      </c>
      <c r="G3" s="67" t="s">
        <v>7</v>
      </c>
      <c r="H3" s="69" t="s">
        <v>37</v>
      </c>
      <c r="I3" s="70"/>
      <c r="J3" s="71" t="s">
        <v>8</v>
      </c>
      <c r="K3" s="65"/>
      <c r="L3" s="65" t="s">
        <v>24</v>
      </c>
      <c r="M3" s="65"/>
      <c r="N3" s="61" t="s">
        <v>8</v>
      </c>
      <c r="O3" s="73"/>
      <c r="P3" s="61" t="s">
        <v>24</v>
      </c>
      <c r="Q3" s="73"/>
    </row>
    <row r="4" spans="2:17" ht="12.75" customHeight="1">
      <c r="B4" s="51"/>
      <c r="C4" s="62"/>
      <c r="D4" s="64"/>
      <c r="E4" s="64"/>
      <c r="F4" s="66"/>
      <c r="G4" s="68"/>
      <c r="H4" s="3" t="s">
        <v>8</v>
      </c>
      <c r="I4" s="2" t="s">
        <v>24</v>
      </c>
      <c r="J4" s="72"/>
      <c r="K4" s="66"/>
      <c r="L4" s="66"/>
      <c r="M4" s="66"/>
      <c r="N4" s="74" t="s">
        <v>74</v>
      </c>
      <c r="O4" s="76" t="s">
        <v>61</v>
      </c>
      <c r="P4" s="74" t="s">
        <v>74</v>
      </c>
      <c r="Q4" s="76" t="s">
        <v>61</v>
      </c>
    </row>
    <row r="5" spans="2:17" ht="13.5" thickBot="1">
      <c r="B5" s="52"/>
      <c r="C5" s="4" t="s">
        <v>2</v>
      </c>
      <c r="D5" s="5" t="s">
        <v>2</v>
      </c>
      <c r="E5" s="5" t="s">
        <v>2</v>
      </c>
      <c r="F5" s="5" t="s">
        <v>9</v>
      </c>
      <c r="G5" s="25" t="s">
        <v>10</v>
      </c>
      <c r="H5" s="4" t="s">
        <v>11</v>
      </c>
      <c r="I5" s="5" t="s">
        <v>11</v>
      </c>
      <c r="J5" s="4" t="s">
        <v>9</v>
      </c>
      <c r="K5" s="26" t="s">
        <v>75</v>
      </c>
      <c r="L5" s="5" t="s">
        <v>9</v>
      </c>
      <c r="M5" s="26" t="s">
        <v>75</v>
      </c>
      <c r="N5" s="75"/>
      <c r="O5" s="77"/>
      <c r="P5" s="75"/>
      <c r="Q5" s="77"/>
    </row>
    <row r="6" spans="2:17" ht="13.5" thickTop="1">
      <c r="B6" s="23">
        <v>1</v>
      </c>
      <c r="C6" s="27">
        <f>Data!B4</f>
        <v>744</v>
      </c>
      <c r="D6" s="28">
        <f>Data!C4</f>
        <v>126</v>
      </c>
      <c r="E6" s="28">
        <f>IF(Data!C4="","",Data!D4)</f>
        <v>126</v>
      </c>
      <c r="F6" s="15">
        <f>_xlfn.IFS(D6="-","-",Data!F4=Data!$AF$18,Data!$AF$14,Data!F4=Data!$AF$16,Data!E4,TRUE,Data!$AF$15)</f>
        <v>3633.96</v>
      </c>
      <c r="G6" s="29" t="str">
        <f>_xlfn.IFS(D6="-","-",Data!H4=Data!$AF$18,Data!$AF$14,Data!H4=Data!$AF$16,Data!G4,TRUE,Data!$AF$15)</f>
        <v>#</v>
      </c>
      <c r="H6" s="30">
        <f>IF(D6=0,"-",Data!I4)</f>
        <v>100</v>
      </c>
      <c r="I6" s="31">
        <f>IF(D6=0,"-",Data!J4)</f>
        <v>100</v>
      </c>
      <c r="J6" s="27">
        <f>_xlfn.IFS(D6="-","-",Data!L4=Data!$AF$18,Data!$AF$14,Data!L4=Data!$AF$16,Data!K4,TRUE,Data!$AF$15)</f>
        <v>71.430000000000007</v>
      </c>
      <c r="K6" s="28">
        <f>_xlfn.IFS(D6="-","-",Data!L4=Data!$AF$18,Data!$AF$14,Data!L4=Data!$AF$16,Data!M4,TRUE,Data!$AF$15)</f>
        <v>892.08</v>
      </c>
      <c r="L6" s="28">
        <f>_xlfn.IFS(D6="-","-",Data!O4=Data!$AF$18,Data!$AF$14,Data!O4=Data!$AF$16,Data!N4,TRUE,Data!$AF$15)</f>
        <v>1880.63</v>
      </c>
      <c r="M6" s="28">
        <f>_xlfn.IFS(D6="-","-",Data!O4=Data!$AF$18,Data!$AF$14,Data!O4=Data!$AF$16,Data!P4,TRUE,Data!$AF$15)</f>
        <v>1408.68</v>
      </c>
      <c r="N6" s="16">
        <f>_xlfn.IFS(D6="-","-",Data!R4=Data!$AF$18,Data!$AF$14,Data!R4=Data!$AF$16,Data!Q4,TRUE,Data!$AF$15)</f>
        <v>-7.4333333333333336</v>
      </c>
      <c r="O6" s="32" t="str">
        <f>_xlfn.IFS(D6="-","-",N6="-","nevažeći dan",Data!U4&gt;0,"NE",TRUE,"DA")</f>
        <v>DA</v>
      </c>
      <c r="P6" s="16">
        <f>_xlfn.IFS(D6="-","-",Data!T4=Data!$AF$18,Data!$AF$14,Data!T4=Data!$AF$16,Data!S4,TRUE,Data!$AF$15)</f>
        <v>45.766666666666666</v>
      </c>
      <c r="Q6" s="32" t="str">
        <f>_xlfn.IFS(D6="-","-",P6="-","nevažeći dan",Data!V4&gt;0,"NE",TRUE,"DA")</f>
        <v>DA</v>
      </c>
    </row>
    <row r="7" spans="2:17">
      <c r="B7" s="24">
        <v>2</v>
      </c>
      <c r="C7" s="33">
        <f>Data!B5</f>
        <v>672</v>
      </c>
      <c r="D7" s="11">
        <f>Data!C5</f>
        <v>469.5</v>
      </c>
      <c r="E7" s="11">
        <f>IF(Data!C5="","",Data!D5)</f>
        <v>469.5</v>
      </c>
      <c r="F7" s="11">
        <f>_xlfn.IFS(D7="-","-",Data!F5=Data!$AF$18,Data!$AF$14,Data!F5=Data!$AF$16,Data!E5,TRUE,Data!$AF$15)</f>
        <v>59220.3</v>
      </c>
      <c r="G7" s="40" t="str">
        <f>_xlfn.IFS(D7="-","-",Data!H5=Data!$AF$18,Data!$AF$14,Data!H5=Data!$AF$16,Data!G5,TRUE,Data!$AF$15)</f>
        <v>#</v>
      </c>
      <c r="H7" s="12">
        <f>IF(D7=0,"-",Data!I5)</f>
        <v>92.12</v>
      </c>
      <c r="I7" s="17">
        <f>IF(D7=0,"-",Data!J5)</f>
        <v>100</v>
      </c>
      <c r="J7" s="33">
        <f>_xlfn.IFS(D7="-","-",Data!L5=Data!$AF$18,Data!$AF$14,Data!L5=Data!$AF$16,Data!K5,TRUE,Data!$AF$15)</f>
        <v>730.33</v>
      </c>
      <c r="K7" s="11">
        <f>_xlfn.IFS(D7="-","-",Data!L5=Data!$AF$18,Data!$AF$14,Data!L5=Data!$AF$16,Data!M5,TRUE,Data!$AF$15)</f>
        <v>3324.06</v>
      </c>
      <c r="L7" s="11">
        <f>_xlfn.IFS(D7="-","-",Data!O5=Data!$AF$18,Data!$AF$14,Data!O5=Data!$AF$16,Data!N5,TRUE,Data!$AF$15)</f>
        <v>7121.63</v>
      </c>
      <c r="M7" s="11">
        <f>_xlfn.IFS(D7="-","-",Data!O5=Data!$AF$18,Data!$AF$14,Data!O5=Data!$AF$16,Data!P5,TRUE,Data!$AF$15)</f>
        <v>5249.01</v>
      </c>
      <c r="N7" s="41">
        <f>_xlfn.IFS(D7="-","-",Data!R5=Data!$AF$18,Data!$AF$14,Data!R5=Data!$AF$16,Data!Q5,TRUE,Data!$AF$15)</f>
        <v>31.524999999999999</v>
      </c>
      <c r="O7" s="42" t="str">
        <f>_xlfn.IFS(D7="-","-",N7="-","nevažeći dan",Data!U5&gt;0,"NE",TRUE,"DA")</f>
        <v>DA</v>
      </c>
      <c r="P7" s="41">
        <f>_xlfn.IFS(D7="-","-",Data!T5=Data!$AF$18,Data!$AF$14,Data!T5=Data!$AF$16,Data!S5,TRUE,Data!$AF$15)</f>
        <v>72.38333333333334</v>
      </c>
      <c r="Q7" s="42" t="str">
        <f>_xlfn.IFS(D7="-","-",P7="-","nevažeći dan",Data!V5&gt;0,"NE",TRUE,"DA")</f>
        <v>DA</v>
      </c>
    </row>
    <row r="8" spans="2:17">
      <c r="B8" s="24">
        <v>3</v>
      </c>
      <c r="C8" s="33">
        <f>Data!B6</f>
        <v>744</v>
      </c>
      <c r="D8" s="21">
        <f>Data!C6</f>
        <v>151.5</v>
      </c>
      <c r="E8" s="21">
        <f>IF(Data!C6="","",Data!D6)</f>
        <v>151.5</v>
      </c>
      <c r="F8" s="11">
        <f>_xlfn.IFS(D8="-","-",Data!F6=Data!$AF$18,Data!$AF$14,Data!F6=Data!$AF$16,Data!E6,TRUE,Data!$AF$15)</f>
        <v>20233.560000000001</v>
      </c>
      <c r="G8" s="40" t="str">
        <f>_xlfn.IFS(D8="-","-",Data!H6=Data!$AF$18,Data!$AF$14,Data!H6=Data!$AF$16,Data!G6,TRUE,Data!$AF$15)</f>
        <v>#</v>
      </c>
      <c r="H8" s="12">
        <f>IF(D8=0,"-",Data!I6)</f>
        <v>100</v>
      </c>
      <c r="I8" s="17">
        <f>IF(D8=0,"-",Data!J6)</f>
        <v>100</v>
      </c>
      <c r="J8" s="33">
        <f>_xlfn.IFS(D8="-","-",Data!L6=Data!$AF$18,Data!$AF$14,Data!L6=Data!$AF$16,Data!K6,TRUE,Data!$AF$15)</f>
        <v>79.959999999999994</v>
      </c>
      <c r="K8" s="11">
        <f>_xlfn.IFS(D8="-","-",Data!L6=Data!$AF$18,Data!$AF$14,Data!L6=Data!$AF$16,Data!M6,TRUE,Data!$AF$15)</f>
        <v>1072.6199999999999</v>
      </c>
      <c r="L8" s="11">
        <f>_xlfn.IFS(D8="-","-",Data!O6=Data!$AF$18,Data!$AF$14,Data!O6=Data!$AF$16,Data!N6,TRUE,Data!$AF$15)</f>
        <v>2178.84</v>
      </c>
      <c r="M8" s="11">
        <f>_xlfn.IFS(D8="-","-",Data!O6=Data!$AF$18,Data!$AF$14,Data!O6=Data!$AF$16,Data!P6,TRUE,Data!$AF$15)</f>
        <v>1693.77</v>
      </c>
      <c r="N8" s="41">
        <f>_xlfn.IFS(D8="-","-",Data!R6=Data!$AF$18,Data!$AF$14,Data!R6=Data!$AF$16,Data!Q6,TRUE,Data!$AF$15)</f>
        <v>-7.4142857142857146</v>
      </c>
      <c r="O8" s="43" t="str">
        <f>_xlfn.IFS(D8="-","-",N8="-","nevažeći dan",Data!U6&gt;0,"NE",TRUE,"DA")</f>
        <v>DA</v>
      </c>
      <c r="P8" s="41">
        <f>_xlfn.IFS(D8="-","-",Data!T6=Data!$AF$18,Data!$AF$14,Data!T6=Data!$AF$16,Data!S6,TRUE,Data!$AF$15)</f>
        <v>50.028571428571425</v>
      </c>
      <c r="Q8" s="44" t="str">
        <f>_xlfn.IFS(D8="-","-",P8="-","nevažeći dan",Data!V6&gt;0,"NE",TRUE,"DA")</f>
        <v>DA</v>
      </c>
    </row>
    <row r="9" spans="2:17">
      <c r="B9" s="24">
        <v>4</v>
      </c>
      <c r="C9" s="33">
        <f>Data!B7</f>
        <v>720</v>
      </c>
      <c r="D9" s="21">
        <f>Data!C7</f>
        <v>174</v>
      </c>
      <c r="E9" s="21">
        <f>IF(Data!C7="","",Data!D7)</f>
        <v>172</v>
      </c>
      <c r="F9" s="11">
        <f>_xlfn.IFS(D9="-","-",Data!F7=Data!$AF$18,Data!$AF$14,Data!F7=Data!$AF$16,Data!E7,TRUE,Data!$AF$15)</f>
        <v>345858.17</v>
      </c>
      <c r="G9" s="40">
        <f>_xlfn.IFS(D9="-","-",Data!H7=Data!$AF$18,Data!$AF$14,Data!H7=Data!$AF$16,Data!G7,TRUE,Data!$AF$15)</f>
        <v>3333.6</v>
      </c>
      <c r="H9" s="12">
        <f>IF(D9=0,"-",Data!I7)</f>
        <v>93.39</v>
      </c>
      <c r="I9" s="17">
        <f>IF(D9=0,"-",Data!J7)</f>
        <v>99.22</v>
      </c>
      <c r="J9" s="33">
        <f>_xlfn.IFS(D9="-","-",Data!L7=Data!$AF$18,Data!$AF$14,Data!L7=Data!$AF$16,Data!K7,TRUE,Data!$AF$15)</f>
        <v>411.66</v>
      </c>
      <c r="K9" s="11">
        <f>_xlfn.IFS(D9="-","-",Data!L7=Data!$AF$18,Data!$AF$14,Data!L7=Data!$AF$16,Data!M7,TRUE,Data!$AF$15)</f>
        <v>587.64</v>
      </c>
      <c r="L9" s="11">
        <f>_xlfn.IFS(D9="-","-",Data!O7=Data!$AF$18,Data!$AF$14,Data!O7=Data!$AF$16,Data!N7,TRUE,Data!$AF$15)</f>
        <v>2114.77</v>
      </c>
      <c r="M9" s="11">
        <f>_xlfn.IFS(D9="-","-",Data!O7=Data!$AF$18,Data!$AF$14,Data!O7=Data!$AF$16,Data!P7,TRUE,Data!$AF$15)</f>
        <v>927.94</v>
      </c>
      <c r="N9" s="41">
        <f>_xlfn.IFS(D9="-","-",Data!R7=Data!$AF$18,Data!$AF$14,Data!R7=Data!$AF$16,Data!Q7,TRUE,Data!$AF$15)</f>
        <v>34.95153596666669</v>
      </c>
      <c r="O9" s="43" t="str">
        <f>_xlfn.IFS(D9="-","-",N9="-","nevažeći dan",Data!U7&gt;0,"NE",TRUE,"DA")</f>
        <v>DA</v>
      </c>
      <c r="P9" s="41">
        <f>_xlfn.IFS(D9="-","-",Data!T7=Data!$AF$18,Data!$AF$14,Data!T7=Data!$AF$16,Data!S7,TRUE,Data!$AF$15)</f>
        <v>60.423040223529412</v>
      </c>
      <c r="Q9" s="44" t="str">
        <f>_xlfn.IFS(D9="-","-",P9="-","nevažeći dan",Data!V7&gt;0,"NE",TRUE,"DA")</f>
        <v>NE</v>
      </c>
    </row>
    <row r="10" spans="2:17">
      <c r="B10" s="24">
        <v>5</v>
      </c>
      <c r="C10" s="33">
        <f>Data!B8</f>
        <v>744</v>
      </c>
      <c r="D10" s="21">
        <f>Data!C8</f>
        <v>191</v>
      </c>
      <c r="E10" s="21">
        <f>IF(Data!C8="","",Data!D8)</f>
        <v>184</v>
      </c>
      <c r="F10" s="11">
        <f>_xlfn.IFS(D10="-","-",Data!F8=Data!$AF$18,Data!$AF$14,Data!F8=Data!$AF$16,Data!E8,TRUE,Data!$AF$15)</f>
        <v>1918370.81</v>
      </c>
      <c r="G10" s="40">
        <f>_xlfn.IFS(D10="-","-",Data!H8=Data!$AF$18,Data!$AF$14,Data!H8=Data!$AF$16,Data!G8,TRUE,Data!$AF$15)</f>
        <v>19184.2</v>
      </c>
      <c r="H10" s="12">
        <f>IF(D10=0,"-",Data!I8)</f>
        <v>84.82</v>
      </c>
      <c r="I10" s="17">
        <f>IF(D10=0,"-",Data!J8)</f>
        <v>100</v>
      </c>
      <c r="J10" s="33">
        <f>_xlfn.IFS(D10="-","-",Data!L8=Data!$AF$18,Data!$AF$14,Data!L8=Data!$AF$16,Data!K8,TRUE,Data!$AF$15)</f>
        <v>254.6</v>
      </c>
      <c r="K10" s="11">
        <f>_xlfn.IFS(D10="-","-",Data!L8=Data!$AF$18,Data!$AF$14,Data!L8=Data!$AF$16,Data!M8,TRUE,Data!$AF$15)</f>
        <v>0</v>
      </c>
      <c r="L10" s="11">
        <f>_xlfn.IFS(D10="-","-",Data!O8=Data!$AF$18,Data!$AF$14,Data!O8=Data!$AF$16,Data!N8,TRUE,Data!$AF$15)</f>
        <v>1886.62</v>
      </c>
      <c r="M10" s="11">
        <f>_xlfn.IFS(D10="-","-",Data!O8=Data!$AF$18,Data!$AF$14,Data!O8=Data!$AF$16,Data!P8,TRUE,Data!$AF$15)</f>
        <v>0</v>
      </c>
      <c r="N10" s="41">
        <f>_xlfn.IFS(D10="-","-",Data!R8=Data!$AF$18,Data!$AF$14,Data!R8=Data!$AF$16,Data!Q8,TRUE,Data!$AF$15)</f>
        <v>12.051445648148139</v>
      </c>
      <c r="O10" s="43" t="str">
        <f>_xlfn.IFS(D10="-","-",N10="-","nevažeći dan",Data!U8&gt;0,"NE",TRUE,"DA")</f>
        <v>DA</v>
      </c>
      <c r="P10" s="41">
        <f>_xlfn.IFS(D10="-","-",Data!T8=Data!$AF$18,Data!$AF$14,Data!T8=Data!$AF$16,Data!S8,TRUE,Data!$AF$15)</f>
        <v>26.368692905759161</v>
      </c>
      <c r="Q10" s="44" t="str">
        <f>_xlfn.IFS(D10="-","-",P10="-","nevažeći dan",Data!V8&gt;0,"NE",TRUE,"DA")</f>
        <v>DA</v>
      </c>
    </row>
    <row r="11" spans="2:17">
      <c r="B11" s="24">
        <v>6</v>
      </c>
      <c r="C11" s="33">
        <f>Data!B9</f>
        <v>720</v>
      </c>
      <c r="D11" s="21">
        <f>Data!C9</f>
        <v>71</v>
      </c>
      <c r="E11" s="21">
        <f>IF(Data!C9="","",Data!D9)</f>
        <v>68</v>
      </c>
      <c r="F11" s="11">
        <f>_xlfn.IFS(D11="-","-",Data!F9=Data!$AF$18,Data!$AF$14,Data!F9=Data!$AF$16,Data!E9,TRUE,Data!$AF$15)</f>
        <v>675410.73</v>
      </c>
      <c r="G11" s="40">
        <f>_xlfn.IFS(D11="-","-",Data!H9=Data!$AF$18,Data!$AF$14,Data!H9=Data!$AF$16,Data!G9,TRUE,Data!$AF$15)</f>
        <v>6753.9</v>
      </c>
      <c r="H11" s="12">
        <f>IF(D11=0,"-",Data!I9)</f>
        <v>100</v>
      </c>
      <c r="I11" s="17">
        <f>IF(D11=0,"-",Data!J9)</f>
        <v>100</v>
      </c>
      <c r="J11" s="33">
        <f>_xlfn.IFS(D11="-","-",Data!L9=Data!$AF$18,Data!$AF$14,Data!L9=Data!$AF$16,Data!K9,TRUE,Data!$AF$15)</f>
        <v>115.75</v>
      </c>
      <c r="K11" s="11">
        <f>_xlfn.IFS(D11="-","-",Data!L9=Data!$AF$18,Data!$AF$14,Data!L9=Data!$AF$16,Data!M9,TRUE,Data!$AF$15)</f>
        <v>0</v>
      </c>
      <c r="L11" s="11">
        <f>_xlfn.IFS(D11="-","-",Data!O9=Data!$AF$18,Data!$AF$14,Data!O9=Data!$AF$16,Data!N9,TRUE,Data!$AF$15)</f>
        <v>722.67</v>
      </c>
      <c r="M11" s="11">
        <f>_xlfn.IFS(D11="-","-",Data!O9=Data!$AF$18,Data!$AF$14,Data!O9=Data!$AF$16,Data!P9,TRUE,Data!$AF$15)</f>
        <v>0</v>
      </c>
      <c r="N11" s="41">
        <f>_xlfn.IFS(D11="-","-",Data!R9=Data!$AF$18,Data!$AF$14,Data!R9=Data!$AF$16,Data!Q9,TRUE,Data!$AF$15)</f>
        <v>10.283345070422534</v>
      </c>
      <c r="O11" s="43" t="str">
        <f>_xlfn.IFS(D11="-","-",N11="-","nevažeći dan",Data!U9&gt;0,"NE",TRUE,"DA")</f>
        <v>DA</v>
      </c>
      <c r="P11" s="41">
        <f>_xlfn.IFS(D11="-","-",Data!T9=Data!$AF$18,Data!$AF$14,Data!T9=Data!$AF$16,Data!S9,TRUE,Data!$AF$15)</f>
        <v>27.455410507042249</v>
      </c>
      <c r="Q11" s="44" t="str">
        <f>_xlfn.IFS(D11="-","-",P11="-","nevažeći dan",Data!V9&gt;0,"NE",TRUE,"DA")</f>
        <v>DA</v>
      </c>
    </row>
    <row r="12" spans="2:17">
      <c r="B12" s="24">
        <v>7</v>
      </c>
      <c r="C12" s="33">
        <f>Data!B10</f>
        <v>744</v>
      </c>
      <c r="D12" s="21">
        <f>Data!C10</f>
        <v>168</v>
      </c>
      <c r="E12" s="21">
        <f>IF(Data!C10="","",Data!D10)</f>
        <v>155</v>
      </c>
      <c r="F12" s="11">
        <f>_xlfn.IFS(D12="-","-",Data!F10=Data!$AF$18,Data!$AF$14,Data!F10=Data!$AF$16,Data!E10,TRUE,Data!$AF$15)</f>
        <v>1473308.96</v>
      </c>
      <c r="G12" s="40">
        <f>_xlfn.IFS(D12="-","-",Data!H10=Data!$AF$18,Data!$AF$14,Data!H10=Data!$AF$16,Data!G10,TRUE,Data!$AF$15)</f>
        <v>14733.4</v>
      </c>
      <c r="H12" s="12">
        <f>IF(D12=0,"-",Data!I10)</f>
        <v>94.05</v>
      </c>
      <c r="I12" s="17">
        <f>IF(D12=0,"-",Data!J10)</f>
        <v>100</v>
      </c>
      <c r="J12" s="33">
        <f>_xlfn.IFS(D12="-","-",Data!L10=Data!$AF$18,Data!$AF$14,Data!L10=Data!$AF$16,Data!K10,TRUE,Data!$AF$15)</f>
        <v>431.26</v>
      </c>
      <c r="K12" s="11">
        <f>_xlfn.IFS(D12="-","-",Data!L10=Data!$AF$18,Data!$AF$14,Data!L10=Data!$AF$16,Data!M10,TRUE,Data!$AF$15)</f>
        <v>0</v>
      </c>
      <c r="L12" s="11">
        <f>_xlfn.IFS(D12="-","-",Data!O10=Data!$AF$18,Data!$AF$14,Data!O10=Data!$AF$16,Data!N10,TRUE,Data!$AF$15)</f>
        <v>1456.53</v>
      </c>
      <c r="M12" s="11">
        <f>_xlfn.IFS(D12="-","-",Data!O10=Data!$AF$18,Data!$AF$14,Data!O10=Data!$AF$16,Data!P10,TRUE,Data!$AF$15)</f>
        <v>0</v>
      </c>
      <c r="N12" s="41" t="str">
        <f>_xlfn.IFS(D12="-","-",Data!R10=Data!$AF$18,Data!$AF$14,Data!R10=Data!$AF$16,Data!Q10,TRUE,Data!$AF$15)</f>
        <v>-</v>
      </c>
      <c r="O12" s="43" t="str">
        <f>_xlfn.IFS(D12="-","-",N12="-","nevažeći dan",Data!U10&gt;0,"NE",TRUE,"DA")</f>
        <v>nevažeći dan</v>
      </c>
      <c r="P12" s="41" t="str">
        <f>_xlfn.IFS(D12="-","-",Data!T10=Data!$AF$18,Data!$AF$14,Data!T10=Data!$AF$16,Data!S10,TRUE,Data!$AF$15)</f>
        <v>-</v>
      </c>
      <c r="Q12" s="44" t="str">
        <f>_xlfn.IFS(D12="-","-",P12="-","nevažeći dan",Data!V10&gt;0,"NE",TRUE,"DA")</f>
        <v>nevažeći dan</v>
      </c>
    </row>
    <row r="13" spans="2:17">
      <c r="B13" s="24">
        <v>8</v>
      </c>
      <c r="C13" s="33">
        <f>Data!B11</f>
        <v>744</v>
      </c>
      <c r="D13" s="21">
        <f>Data!C11</f>
        <v>35</v>
      </c>
      <c r="E13" s="21">
        <f>IF(Data!C11="","",Data!D11)</f>
        <v>26</v>
      </c>
      <c r="F13" s="11">
        <f>_xlfn.IFS(D13="-","-",Data!F11=Data!$AF$18,Data!$AF$14,Data!F11=Data!$AF$16,Data!E11,TRUE,Data!$AF$15)</f>
        <v>231673.91</v>
      </c>
      <c r="G13" s="40">
        <f>_xlfn.IFS(D13="-","-",Data!H11=Data!$AF$18,Data!$AF$14,Data!H11=Data!$AF$16,Data!G11,TRUE,Data!$AF$15)</f>
        <v>2317</v>
      </c>
      <c r="H13" s="12">
        <f>IF(D13=0,"-",Data!I11)</f>
        <v>94.29</v>
      </c>
      <c r="I13" s="17">
        <f>IF(D13=0,"-",Data!J11)</f>
        <v>100</v>
      </c>
      <c r="J13" s="33">
        <f>_xlfn.IFS(D13="-","-",Data!L11=Data!$AF$18,Data!$AF$14,Data!L11=Data!$AF$16,Data!K11,TRUE,Data!$AF$15)</f>
        <v>335.93</v>
      </c>
      <c r="K13" s="11">
        <f>_xlfn.IFS(D13="-","-",Data!L11=Data!$AF$18,Data!$AF$14,Data!L11=Data!$AF$16,Data!M11,TRUE,Data!$AF$15)</f>
        <v>0</v>
      </c>
      <c r="L13" s="11">
        <f>_xlfn.IFS(D13="-","-",Data!O11=Data!$AF$18,Data!$AF$14,Data!O11=Data!$AF$16,Data!N11,TRUE,Data!$AF$15)</f>
        <v>255.21</v>
      </c>
      <c r="M13" s="11">
        <f>_xlfn.IFS(D13="-","-",Data!O11=Data!$AF$18,Data!$AF$14,Data!O11=Data!$AF$16,Data!P11,TRUE,Data!$AF$15)</f>
        <v>0</v>
      </c>
      <c r="N13" s="41" t="str">
        <f>_xlfn.IFS(D13="-","-",Data!R11=Data!$AF$18,Data!$AF$14,Data!R11=Data!$AF$16,Data!Q11,TRUE,Data!$AF$15)</f>
        <v>-</v>
      </c>
      <c r="O13" s="43" t="str">
        <f>_xlfn.IFS(D13="-","-",N13="-","nevažeći dan",Data!U11&gt;0,"NE",TRUE,"DA")</f>
        <v>nevažeći dan</v>
      </c>
      <c r="P13" s="41" t="str">
        <f>_xlfn.IFS(D13="-","-",Data!T11=Data!$AF$18,Data!$AF$14,Data!T11=Data!$AF$16,Data!S11,TRUE,Data!$AF$15)</f>
        <v>-</v>
      </c>
      <c r="Q13" s="44" t="str">
        <f>_xlfn.IFS(D13="-","-",P13="-","nevažeći dan",Data!V11&gt;0,"NE",TRUE,"DA")</f>
        <v>nevažeći dan</v>
      </c>
    </row>
    <row r="14" spans="2:17">
      <c r="B14" s="24">
        <v>9</v>
      </c>
      <c r="C14" s="33">
        <f>Data!B12</f>
        <v>720</v>
      </c>
      <c r="D14" s="21">
        <f>Data!C12</f>
        <v>0</v>
      </c>
      <c r="E14" s="21">
        <f>IF(Data!C12="","",Data!D12)</f>
        <v>0</v>
      </c>
      <c r="F14" s="11" t="str">
        <f>_xlfn.IFS(D14="-","-",Data!F12=Data!$AF$18,Data!$AF$14,Data!F12=Data!$AF$16,Data!E12,TRUE,Data!$AF$15)</f>
        <v>-</v>
      </c>
      <c r="G14" s="40" t="str">
        <f>_xlfn.IFS(D14="-","-",Data!H12=Data!$AF$18,Data!$AF$14,Data!H12=Data!$AF$16,Data!G12,TRUE,Data!$AF$15)</f>
        <v>-</v>
      </c>
      <c r="H14" s="12" t="str">
        <f>IF(D14=0,"-",Data!I12)</f>
        <v>-</v>
      </c>
      <c r="I14" s="17" t="str">
        <f>IF(D14=0,"-",Data!J12)</f>
        <v>-</v>
      </c>
      <c r="J14" s="33" t="str">
        <f>_xlfn.IFS(D14="-","-",Data!L12=Data!$AF$18,Data!$AF$14,Data!L12=Data!$AF$16,Data!K12,TRUE,Data!$AF$15)</f>
        <v>-</v>
      </c>
      <c r="K14" s="11" t="str">
        <f>_xlfn.IFS(D14="-","-",Data!L12=Data!$AF$18,Data!$AF$14,Data!L12=Data!$AF$16,Data!M12,TRUE,Data!$AF$15)</f>
        <v>-</v>
      </c>
      <c r="L14" s="11" t="str">
        <f>_xlfn.IFS(D14="-","-",Data!O12=Data!$AF$18,Data!$AF$14,Data!O12=Data!$AF$16,Data!N12,TRUE,Data!$AF$15)</f>
        <v>-</v>
      </c>
      <c r="M14" s="11" t="str">
        <f>_xlfn.IFS(D14="-","-",Data!O12=Data!$AF$18,Data!$AF$14,Data!O12=Data!$AF$16,Data!P12,TRUE,Data!$AF$15)</f>
        <v>-</v>
      </c>
      <c r="N14" s="41" t="str">
        <f>_xlfn.IFS(D14="-","-",Data!R12=Data!$AF$18,Data!$AF$14,Data!R12=Data!$AF$16,Data!Q12,TRUE,Data!$AF$15)</f>
        <v>-</v>
      </c>
      <c r="O14" s="43" t="str">
        <f>_xlfn.IFS(D14="-","-",N14="-","nevažeći dan",Data!U12&gt;0,"NE",TRUE,"DA")</f>
        <v>nevažeći dan</v>
      </c>
      <c r="P14" s="41" t="str">
        <f>_xlfn.IFS(D14="-","-",Data!T12=Data!$AF$18,Data!$AF$14,Data!T12=Data!$AF$16,Data!S12,TRUE,Data!$AF$15)</f>
        <v>-</v>
      </c>
      <c r="Q14" s="44" t="str">
        <f>_xlfn.IFS(D14="-","-",P14="-","nevažeći dan",Data!V12&gt;0,"NE",TRUE,"DA")</f>
        <v>nevažeći dan</v>
      </c>
    </row>
    <row r="15" spans="2:17">
      <c r="B15" s="24">
        <v>10</v>
      </c>
      <c r="C15" s="33">
        <f>Data!B13</f>
        <v>744</v>
      </c>
      <c r="D15" s="21">
        <f>Data!C13</f>
        <v>224</v>
      </c>
      <c r="E15" s="21">
        <f>IF(Data!C13="","",Data!D13)</f>
        <v>218</v>
      </c>
      <c r="F15" s="11">
        <f>_xlfn.IFS(D15="-","-",Data!F13=Data!$AF$18,Data!$AF$14,Data!F13=Data!$AF$16,Data!E13,TRUE,Data!$AF$15)</f>
        <v>2205524.04</v>
      </c>
      <c r="G15" s="40">
        <f>_xlfn.IFS(D15="-","-",Data!H13=Data!$AF$18,Data!$AF$14,Data!H13=Data!$AF$16,Data!G13,TRUE,Data!$AF$15)</f>
        <v>22055.1</v>
      </c>
      <c r="H15" s="12">
        <f>IF(D15=0,"-",Data!I13)</f>
        <v>98.66</v>
      </c>
      <c r="I15" s="17">
        <f>IF(D15=0,"-",Data!J13)</f>
        <v>100</v>
      </c>
      <c r="J15" s="33" t="str">
        <f>_xlfn.IFS(D15="-","-",Data!L13=Data!$AF$18,Data!$AF$14,Data!L13=Data!$AF$16,Data!K13,TRUE,Data!$AF$15)</f>
        <v>#</v>
      </c>
      <c r="K15" s="11" t="str">
        <f>_xlfn.IFS(D15="-","-",Data!L13=Data!$AF$18,Data!$AF$14,Data!L13=Data!$AF$16,Data!M13,TRUE,Data!$AF$15)</f>
        <v>#</v>
      </c>
      <c r="L15" s="11" t="str">
        <f>_xlfn.IFS(D15="-","-",Data!O13=Data!$AF$18,Data!$AF$14,Data!O13=Data!$AF$16,Data!N13,TRUE,Data!$AF$15)</f>
        <v>#</v>
      </c>
      <c r="M15" s="11" t="str">
        <f>_xlfn.IFS(D15="-","-",Data!O13=Data!$AF$18,Data!$AF$14,Data!O13=Data!$AF$16,Data!P13,TRUE,Data!$AF$15)</f>
        <v>#</v>
      </c>
      <c r="N15" s="41">
        <f>_xlfn.IFS(D15="-","-",Data!R13=Data!$AF$18,Data!$AF$14,Data!R13=Data!$AF$16,Data!Q13,TRUE,Data!$AF$15)</f>
        <v>9.247714506787327</v>
      </c>
      <c r="O15" s="43" t="str">
        <f>_xlfn.IFS(D15="-","-",N15="-","nevažeći dan",Data!U13&gt;0,"NE",TRUE,"DA")</f>
        <v>DA</v>
      </c>
      <c r="P15" s="41">
        <f>_xlfn.IFS(D15="-","-",Data!T13=Data!$AF$18,Data!$AF$14,Data!T13=Data!$AF$16,Data!S13,TRUE,Data!$AF$15)</f>
        <v>24.577813629464277</v>
      </c>
      <c r="Q15" s="44" t="str">
        <f>_xlfn.IFS(D15="-","-",P15="-","nevažeći dan",Data!V13&gt;0,"NE",TRUE,"DA")</f>
        <v>DA</v>
      </c>
    </row>
    <row r="16" spans="2:17">
      <c r="B16" s="24">
        <v>11</v>
      </c>
      <c r="C16" s="33">
        <f>Data!B14</f>
        <v>720</v>
      </c>
      <c r="D16" s="21">
        <f>Data!C14</f>
        <v>297</v>
      </c>
      <c r="E16" s="21">
        <f>IF(Data!C14="","",Data!D14)</f>
        <v>286</v>
      </c>
      <c r="F16" s="11">
        <f>_xlfn.IFS(D16="-","-",Data!F14=Data!$AF$18,Data!$AF$14,Data!F14=Data!$AF$16,Data!E14,TRUE,Data!$AF$15)</f>
        <v>2978211.54</v>
      </c>
      <c r="G16" s="40">
        <f>_xlfn.IFS(D16="-","-",Data!H14=Data!$AF$18,Data!$AF$14,Data!H14=Data!$AF$16,Data!G14,TRUE,Data!$AF$15)</f>
        <v>29781.3</v>
      </c>
      <c r="H16" s="12">
        <f>IF(D16=0,"-",Data!I14)</f>
        <v>8.42</v>
      </c>
      <c r="I16" s="17">
        <f>IF(D16=0,"-",Data!J14)</f>
        <v>9.09</v>
      </c>
      <c r="J16" s="33" t="str">
        <f>_xlfn.IFS(D16="-","-",Data!L14=Data!$AF$18,Data!$AF$14,Data!L14=Data!$AF$16,Data!K14,TRUE,Data!$AF$15)</f>
        <v>#</v>
      </c>
      <c r="K16" s="11" t="str">
        <f>_xlfn.IFS(D16="-","-",Data!L14=Data!$AF$18,Data!$AF$14,Data!L14=Data!$AF$16,Data!M14,TRUE,Data!$AF$15)</f>
        <v>#</v>
      </c>
      <c r="L16" s="11" t="str">
        <f>_xlfn.IFS(D16="-","-",Data!O14=Data!$AF$18,Data!$AF$14,Data!O14=Data!$AF$16,Data!N14,TRUE,Data!$AF$15)</f>
        <v>#</v>
      </c>
      <c r="M16" s="11" t="str">
        <f>_xlfn.IFS(D16="-","-",Data!O14=Data!$AF$18,Data!$AF$14,Data!O14=Data!$AF$16,Data!P14,TRUE,Data!$AF$15)</f>
        <v>#</v>
      </c>
      <c r="N16" s="41">
        <f>_xlfn.IFS(D16="-","-",Data!R14=Data!$AF$18,Data!$AF$14,Data!R14=Data!$AF$16,Data!Q14,TRUE,Data!$AF$15)</f>
        <v>7.9592542399999999</v>
      </c>
      <c r="O16" s="43" t="str">
        <f>_xlfn.IFS(D16="-","-",N16="-","nevažeći dan",Data!U14&gt;0,"NE",TRUE,"DA")</f>
        <v>DA</v>
      </c>
      <c r="P16" s="41">
        <f>_xlfn.IFS(D16="-","-",Data!T14=Data!$AF$18,Data!$AF$14,Data!T14=Data!$AF$16,Data!S14,TRUE,Data!$AF$15)</f>
        <v>25.004280777777776</v>
      </c>
      <c r="Q16" s="44" t="str">
        <f>_xlfn.IFS(D16="-","-",P16="-","nevažeći dan",Data!V14&gt;0,"NE",TRUE,"DA")</f>
        <v>DA</v>
      </c>
    </row>
    <row r="17" spans="2:17" ht="13.5" thickBot="1">
      <c r="B17" s="34">
        <v>12</v>
      </c>
      <c r="C17" s="35">
        <f>Data!B15</f>
        <v>744</v>
      </c>
      <c r="D17" s="26">
        <f>Data!C15</f>
        <v>699</v>
      </c>
      <c r="E17" s="26">
        <f>IF(Data!C15="","",Data!D15)</f>
        <v>695</v>
      </c>
      <c r="F17" s="11">
        <f>_xlfn.IFS(D17="-","-",Data!F15=Data!$AF$18,Data!$AF$14,Data!F15=Data!$AF$16,Data!E15,TRUE,Data!$AF$15)</f>
        <v>8781358.9900000002</v>
      </c>
      <c r="G17" s="45">
        <f>_xlfn.IFS(D17="-","-",Data!H15=Data!$AF$18,Data!$AF$14,Data!H15=Data!$AF$16,Data!G15,TRUE,Data!$AF$15)</f>
        <v>87812.6</v>
      </c>
      <c r="H17" s="12">
        <f>IF(D17=0,"-",Data!I15)</f>
        <v>0</v>
      </c>
      <c r="I17" s="17">
        <f>IF(D17=0,"-",Data!J15)</f>
        <v>0</v>
      </c>
      <c r="J17" s="33" t="str">
        <f>_xlfn.IFS(D17="-","-",Data!L15=Data!$AF$18,Data!$AF$14,Data!L15=Data!$AF$16,Data!K15,TRUE,Data!$AF$15)</f>
        <v>#</v>
      </c>
      <c r="K17" s="11" t="str">
        <f>_xlfn.IFS(D17="-","-",Data!L15=Data!$AF$18,Data!$AF$14,Data!L15=Data!$AF$16,Data!M15,TRUE,Data!$AF$15)</f>
        <v>#</v>
      </c>
      <c r="L17" s="11" t="str">
        <f>_xlfn.IFS(D17="-","-",Data!O15=Data!$AF$18,Data!$AF$14,Data!O15=Data!$AF$16,Data!N15,TRUE,Data!$AF$15)</f>
        <v>#</v>
      </c>
      <c r="M17" s="11" t="str">
        <f>_xlfn.IFS(D17="-","-",Data!O15=Data!$AF$18,Data!$AF$14,Data!O15=Data!$AF$16,Data!P15,TRUE,Data!$AF$15)</f>
        <v>#</v>
      </c>
      <c r="N17" s="41" t="str">
        <f>_xlfn.IFS(D17="-","-",Data!R15=Data!$AF$18,Data!$AF$14,Data!R15=Data!$AF$16,Data!Q15,TRUE,Data!$AF$15)</f>
        <v>#</v>
      </c>
      <c r="O17" s="43" t="str">
        <f>_xlfn.IFS(D17="-","-",N17="-","nevažeći dan",Data!U15&gt;0,"NE",TRUE,"DA")</f>
        <v>DA</v>
      </c>
      <c r="P17" s="41" t="str">
        <f>_xlfn.IFS(D17="-","-",Data!T15=Data!$AF$18,Data!$AF$14,Data!T15=Data!$AF$16,Data!S15,TRUE,Data!$AF$15)</f>
        <v>#</v>
      </c>
      <c r="Q17" s="44" t="str">
        <f>_xlfn.IFS(D17="-","-",P17="-","nevažeći dan",Data!V15&gt;0,"NE",TRUE,"DA")</f>
        <v>DA</v>
      </c>
    </row>
    <row r="18" spans="2:17" ht="14.25" thickTop="1" thickBot="1">
      <c r="B18" s="36" t="s">
        <v>62</v>
      </c>
      <c r="C18" s="37">
        <f>SUM(C6:C17)</f>
        <v>8760</v>
      </c>
      <c r="D18" s="13">
        <f>SUM(D6:D17)</f>
        <v>2606</v>
      </c>
      <c r="E18" s="13">
        <f>SUM(E6:E17)</f>
        <v>2551</v>
      </c>
      <c r="F18" s="13">
        <f>_xlfn.IFS(Data!F16="-","-",Data!F16=Data!$AF$18,Data!$AF$14,Data!F16=Data!$AF$16,Data!E16,TRUE,Data!$AF$15)</f>
        <v>18692804.969999999</v>
      </c>
      <c r="G18" s="46">
        <f>_xlfn.IFS(Data!H16="-","-",Data!H16=Data!$AF$18,Data!$AF$14,Data!H16=Data!$AF$16,Data!G16,TRUE,Data!$AF$15)</f>
        <v>185971.1</v>
      </c>
      <c r="H18" s="14">
        <f>IF(D18=0,"-",Data!I16)</f>
        <v>67.8</v>
      </c>
      <c r="I18" s="18">
        <f>IF(D18=0,"-",Data!J16)</f>
        <v>71.73</v>
      </c>
      <c r="J18" s="37">
        <f>_xlfn.IFS(Data!L16="-","-",Data!L16=Data!$AF$18,Data!$AF$14,Data!L16=Data!$AF$16,Data!K16,TRUE,Data!$AF$15)</f>
        <v>2430.92</v>
      </c>
      <c r="K18" s="47">
        <f>_xlfn.IFS(Data!L16="-","-",Data!L16=Data!$AF$18,Data!$AF$14,Data!L16=Data!$AF$16,Data!M16,TRUE,Data!$AF$15)</f>
        <v>5876.4</v>
      </c>
      <c r="L18" s="13">
        <f>_xlfn.IFS(Data!O16="-","-",Data!O16=Data!$AF$18,Data!$AF$14,Data!O16=Data!$AF$16,Data!N16,TRUE,Data!$AF$15)</f>
        <v>17616.900000000001</v>
      </c>
      <c r="M18" s="47">
        <f>_xlfn.IFS(Data!O16="-","-",Data!O16=Data!$AF$18,Data!$AF$14,Data!O16=Data!$AF$16,Data!P16,TRUE,Data!$AF$15)</f>
        <v>9279.4</v>
      </c>
      <c r="N18" s="78">
        <f>_xlfn.IFS(Data!R16="-","-",Data!R16=Data!$AF$18,Data!$AF$14,Data!R16=Data!$AF$16,Data!Q16,TRUE,Data!$AF$15)</f>
        <v>14.963376913733887</v>
      </c>
      <c r="O18" s="79"/>
      <c r="P18" s="78">
        <f>_xlfn.IFS(Data!T16="-","-",Data!T16=Data!$AF$18,Data!$AF$14,Data!T16=Data!$AF$16,Data!S16,TRUE,Data!$AF$15)</f>
        <v>60.244445611359055</v>
      </c>
      <c r="Q18" s="79"/>
    </row>
    <row r="19" spans="2:17" ht="13.5" customHeight="1" thickTop="1">
      <c r="B19" s="113" t="s">
        <v>73</v>
      </c>
      <c r="C19" s="114"/>
      <c r="D19" s="114"/>
      <c r="E19" s="115"/>
      <c r="F19" s="126" t="s">
        <v>63</v>
      </c>
      <c r="G19" s="115"/>
      <c r="H19" s="130" t="s">
        <v>64</v>
      </c>
      <c r="I19" s="131"/>
      <c r="J19" s="131"/>
      <c r="K19" s="131"/>
      <c r="L19" s="131"/>
      <c r="M19" s="132"/>
      <c r="N19" s="87">
        <f>Data!X7</f>
        <v>50</v>
      </c>
      <c r="O19" s="88"/>
      <c r="P19" s="87">
        <f>Data!Y7</f>
        <v>30</v>
      </c>
      <c r="Q19" s="88"/>
    </row>
    <row r="20" spans="2:17" ht="12.75" customHeight="1">
      <c r="B20" s="116"/>
      <c r="C20" s="117"/>
      <c r="D20" s="117"/>
      <c r="E20" s="118"/>
      <c r="F20" s="127"/>
      <c r="G20" s="118"/>
      <c r="H20" s="82" t="s">
        <v>14</v>
      </c>
      <c r="I20" s="83"/>
      <c r="J20" s="83"/>
      <c r="K20" s="83"/>
      <c r="L20" s="83"/>
      <c r="M20" s="84"/>
      <c r="N20" s="85">
        <f>Data!X8</f>
        <v>2329</v>
      </c>
      <c r="O20" s="86"/>
      <c r="P20" s="85">
        <f>Data!Y8</f>
        <v>2464</v>
      </c>
      <c r="Q20" s="86"/>
    </row>
    <row r="21" spans="2:17" ht="12.75" customHeight="1">
      <c r="B21" s="116"/>
      <c r="C21" s="117"/>
      <c r="D21" s="117"/>
      <c r="E21" s="118"/>
      <c r="F21" s="127"/>
      <c r="G21" s="118"/>
      <c r="H21" s="133" t="s">
        <v>76</v>
      </c>
      <c r="I21" s="134"/>
      <c r="J21" s="134"/>
      <c r="K21" s="134"/>
      <c r="L21" s="134"/>
      <c r="M21" s="135"/>
      <c r="N21" s="80" t="str">
        <f>IF(Data!X9&gt;0,"NE","DA")</f>
        <v>DA</v>
      </c>
      <c r="O21" s="81"/>
      <c r="P21" s="80" t="str">
        <f>IF(Data!Y9&gt;0,"NE","DA")</f>
        <v>NE</v>
      </c>
      <c r="Q21" s="81"/>
    </row>
    <row r="22" spans="2:17" ht="12.75" customHeight="1">
      <c r="B22" s="116"/>
      <c r="C22" s="117"/>
      <c r="D22" s="117"/>
      <c r="E22" s="118"/>
      <c r="F22" s="127"/>
      <c r="G22" s="118"/>
      <c r="H22" s="82" t="s">
        <v>65</v>
      </c>
      <c r="I22" s="83"/>
      <c r="J22" s="83"/>
      <c r="K22" s="83"/>
      <c r="L22" s="83"/>
      <c r="M22" s="84"/>
      <c r="N22" s="85">
        <f>Data!X10</f>
        <v>8</v>
      </c>
      <c r="O22" s="86"/>
      <c r="P22" s="85">
        <f>Data!Y10</f>
        <v>8</v>
      </c>
      <c r="Q22" s="86"/>
    </row>
    <row r="23" spans="2:17" ht="12.75" customHeight="1">
      <c r="B23" s="116"/>
      <c r="C23" s="117"/>
      <c r="D23" s="117"/>
      <c r="E23" s="118"/>
      <c r="F23" s="127"/>
      <c r="G23" s="118"/>
      <c r="H23" s="98" t="s">
        <v>66</v>
      </c>
      <c r="I23" s="99"/>
      <c r="J23" s="99"/>
      <c r="K23" s="99"/>
      <c r="L23" s="99"/>
      <c r="M23" s="100"/>
      <c r="N23" s="89">
        <f>Data!X11</f>
        <v>0</v>
      </c>
      <c r="O23" s="90"/>
      <c r="P23" s="89">
        <f>Data!Y11</f>
        <v>1</v>
      </c>
      <c r="Q23" s="90"/>
    </row>
    <row r="24" spans="2:17" ht="12.75" customHeight="1">
      <c r="B24" s="116"/>
      <c r="C24" s="117"/>
      <c r="D24" s="117"/>
      <c r="E24" s="118"/>
      <c r="F24" s="127"/>
      <c r="G24" s="118"/>
      <c r="H24" s="91" t="s">
        <v>67</v>
      </c>
      <c r="I24" s="92"/>
      <c r="J24" s="92"/>
      <c r="K24" s="92"/>
      <c r="L24" s="92"/>
      <c r="M24" s="93"/>
      <c r="N24" s="94">
        <f>IF(N22&gt;0,N23/N22*100,"-")</f>
        <v>0</v>
      </c>
      <c r="O24" s="95"/>
      <c r="P24" s="94">
        <f>IF(P22&gt;0,P23/P22*100,"-")</f>
        <v>12.5</v>
      </c>
      <c r="Q24" s="95"/>
    </row>
    <row r="25" spans="2:17" ht="12.75" customHeight="1">
      <c r="B25" s="116"/>
      <c r="C25" s="117"/>
      <c r="D25" s="117"/>
      <c r="E25" s="118"/>
      <c r="F25" s="127"/>
      <c r="G25" s="118"/>
      <c r="H25" s="82" t="s">
        <v>38</v>
      </c>
      <c r="I25" s="83"/>
      <c r="J25" s="83"/>
      <c r="K25" s="83"/>
      <c r="L25" s="83"/>
      <c r="M25" s="84"/>
      <c r="N25" s="96">
        <f>Data!X12</f>
        <v>63</v>
      </c>
      <c r="O25" s="97"/>
      <c r="P25" s="96">
        <f>Data!Y12</f>
        <v>66</v>
      </c>
      <c r="Q25" s="97"/>
    </row>
    <row r="26" spans="2:17" ht="12.75" customHeight="1">
      <c r="B26" s="116"/>
      <c r="C26" s="117"/>
      <c r="D26" s="117"/>
      <c r="E26" s="118"/>
      <c r="F26" s="127"/>
      <c r="G26" s="118"/>
      <c r="H26" s="98" t="s">
        <v>39</v>
      </c>
      <c r="I26" s="99"/>
      <c r="J26" s="99"/>
      <c r="K26" s="99"/>
      <c r="L26" s="99"/>
      <c r="M26" s="100"/>
      <c r="N26" s="101">
        <f>Data!X13</f>
        <v>8</v>
      </c>
      <c r="O26" s="102"/>
      <c r="P26" s="101">
        <f>Data!Y13</f>
        <v>4</v>
      </c>
      <c r="Q26" s="102"/>
    </row>
    <row r="27" spans="2:17" ht="12.75" customHeight="1">
      <c r="B27" s="116" t="str">
        <f>"Blok L - " &amp; IF(Data!X4="Kotao 1", "PT1", IF(Data!X4="Kotao 2", "PT2", Data!X4))</f>
        <v>Blok L - PT2</v>
      </c>
      <c r="C27" s="117"/>
      <c r="D27" s="117"/>
      <c r="E27" s="118"/>
      <c r="F27" s="127"/>
      <c r="G27" s="118"/>
      <c r="H27" s="91" t="s">
        <v>40</v>
      </c>
      <c r="I27" s="92"/>
      <c r="J27" s="92"/>
      <c r="K27" s="92"/>
      <c r="L27" s="92"/>
      <c r="M27" s="93"/>
      <c r="N27" s="94">
        <f>IF(N25&gt;0,N26/N25*100,"-")</f>
        <v>12.698412698412698</v>
      </c>
      <c r="O27" s="95"/>
      <c r="P27" s="94">
        <f>IF(P25&gt;0,P26/P25*100,"-")</f>
        <v>6.0606060606060606</v>
      </c>
      <c r="Q27" s="95"/>
    </row>
    <row r="28" spans="2:17" ht="12.75" customHeight="1">
      <c r="B28" s="116"/>
      <c r="C28" s="117"/>
      <c r="D28" s="117"/>
      <c r="E28" s="118"/>
      <c r="F28" s="127"/>
      <c r="G28" s="118"/>
      <c r="H28" s="82" t="s">
        <v>68</v>
      </c>
      <c r="I28" s="83"/>
      <c r="J28" s="83"/>
      <c r="K28" s="83"/>
      <c r="L28" s="83"/>
      <c r="M28" s="84"/>
      <c r="N28" s="96">
        <f>Data!X14</f>
        <v>1106</v>
      </c>
      <c r="O28" s="97"/>
      <c r="P28" s="96">
        <f>Data!Y14</f>
        <v>971</v>
      </c>
      <c r="Q28" s="97"/>
    </row>
    <row r="29" spans="2:17" ht="12.75" customHeight="1">
      <c r="B29" s="116"/>
      <c r="C29" s="117"/>
      <c r="D29" s="117"/>
      <c r="E29" s="118"/>
      <c r="F29" s="128"/>
      <c r="G29" s="129"/>
      <c r="H29" s="91" t="s">
        <v>69</v>
      </c>
      <c r="I29" s="92"/>
      <c r="J29" s="92"/>
      <c r="K29" s="92"/>
      <c r="L29" s="92"/>
      <c r="M29" s="93"/>
      <c r="N29" s="111">
        <f>Data!X15</f>
        <v>969</v>
      </c>
      <c r="O29" s="112"/>
      <c r="P29" s="111">
        <f>Data!Y15</f>
        <v>969</v>
      </c>
      <c r="Q29" s="112"/>
    </row>
    <row r="30" spans="2:17" ht="12.75" customHeight="1">
      <c r="B30" s="116"/>
      <c r="C30" s="117"/>
      <c r="D30" s="117"/>
      <c r="E30" s="118"/>
      <c r="F30" s="122" t="s">
        <v>70</v>
      </c>
      <c r="G30" s="124">
        <f>Data!X3</f>
        <v>2025</v>
      </c>
      <c r="H30" s="83" t="s">
        <v>71</v>
      </c>
      <c r="I30" s="83"/>
      <c r="J30" s="83"/>
      <c r="K30" s="83"/>
      <c r="L30" s="83"/>
      <c r="M30" s="84"/>
      <c r="N30" s="103">
        <f>Data!X16</f>
        <v>45</v>
      </c>
      <c r="O30" s="104"/>
      <c r="P30" s="105">
        <f>Data!Y16</f>
        <v>42</v>
      </c>
      <c r="Q30" s="105"/>
    </row>
    <row r="31" spans="2:17" ht="13.5" customHeight="1" thickBot="1">
      <c r="B31" s="119"/>
      <c r="C31" s="120"/>
      <c r="D31" s="120"/>
      <c r="E31" s="121"/>
      <c r="F31" s="123"/>
      <c r="G31" s="125"/>
      <c r="H31" s="106" t="s">
        <v>77</v>
      </c>
      <c r="I31" s="107"/>
      <c r="J31" s="107"/>
      <c r="K31" s="107"/>
      <c r="L31" s="107"/>
      <c r="M31" s="108"/>
      <c r="N31" s="109" t="str">
        <f>IF(N30&lt;=10, "DA", "NE" )</f>
        <v>NE</v>
      </c>
      <c r="O31" s="110"/>
      <c r="P31" s="109" t="str">
        <f>IF(P30&lt;=10, "DA", "NE" )</f>
        <v>NE</v>
      </c>
      <c r="Q31" s="110"/>
    </row>
    <row r="32" spans="2:17" ht="13.5" thickTop="1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>
      <c r="B33" s="6" t="s">
        <v>15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2:17">
      <c r="B34" s="8" t="s">
        <v>12</v>
      </c>
      <c r="C34" s="9" t="s">
        <v>16</v>
      </c>
      <c r="D34" s="7"/>
      <c r="E34" s="7"/>
      <c r="F34" s="7"/>
      <c r="G34" s="7"/>
      <c r="H34" s="7"/>
      <c r="I34" s="7"/>
      <c r="J34" s="7"/>
      <c r="K34" s="7"/>
      <c r="L34" s="19"/>
      <c r="M34" s="7"/>
      <c r="N34" s="38"/>
      <c r="O34" s="7"/>
      <c r="P34" s="7"/>
      <c r="Q34" s="7"/>
    </row>
    <row r="35" spans="2:17">
      <c r="B35" s="8" t="s">
        <v>13</v>
      </c>
      <c r="C35" s="9" t="s">
        <v>17</v>
      </c>
      <c r="D35" s="7"/>
      <c r="E35" s="7"/>
      <c r="F35" s="7"/>
      <c r="G35" s="7"/>
      <c r="H35" s="7"/>
      <c r="I35" s="39"/>
      <c r="J35" s="39"/>
      <c r="K35" s="39"/>
      <c r="L35" s="39"/>
      <c r="M35" s="39"/>
      <c r="N35" s="7"/>
      <c r="O35" s="7"/>
      <c r="P35" s="7"/>
      <c r="Q35" s="7"/>
    </row>
  </sheetData>
  <mergeCells count="65">
    <mergeCell ref="B19:E26"/>
    <mergeCell ref="B27:E31"/>
    <mergeCell ref="F30:F31"/>
    <mergeCell ref="G30:G31"/>
    <mergeCell ref="H30:M30"/>
    <mergeCell ref="H26:M26"/>
    <mergeCell ref="F19:G29"/>
    <mergeCell ref="H19:M19"/>
    <mergeCell ref="H21:M21"/>
    <mergeCell ref="N30:O30"/>
    <mergeCell ref="P30:Q30"/>
    <mergeCell ref="H31:M31"/>
    <mergeCell ref="N31:O31"/>
    <mergeCell ref="H28:M28"/>
    <mergeCell ref="N28:O28"/>
    <mergeCell ref="P28:Q28"/>
    <mergeCell ref="P31:Q31"/>
    <mergeCell ref="H29:M29"/>
    <mergeCell ref="N29:O29"/>
    <mergeCell ref="P29:Q29"/>
    <mergeCell ref="N26:O26"/>
    <mergeCell ref="P26:Q26"/>
    <mergeCell ref="H27:M27"/>
    <mergeCell ref="N27:O27"/>
    <mergeCell ref="P27:Q27"/>
    <mergeCell ref="P23:Q23"/>
    <mergeCell ref="H24:M24"/>
    <mergeCell ref="N24:O24"/>
    <mergeCell ref="P24:Q24"/>
    <mergeCell ref="H25:M25"/>
    <mergeCell ref="N25:O25"/>
    <mergeCell ref="P25:Q25"/>
    <mergeCell ref="H23:M23"/>
    <mergeCell ref="N23:O23"/>
    <mergeCell ref="N19:O19"/>
    <mergeCell ref="P19:Q19"/>
    <mergeCell ref="H20:M20"/>
    <mergeCell ref="N20:O20"/>
    <mergeCell ref="P20:Q20"/>
    <mergeCell ref="N21:O21"/>
    <mergeCell ref="P21:Q21"/>
    <mergeCell ref="H22:M22"/>
    <mergeCell ref="N22:O22"/>
    <mergeCell ref="P22:Q22"/>
    <mergeCell ref="O4:O5"/>
    <mergeCell ref="P4:P5"/>
    <mergeCell ref="Q4:Q5"/>
    <mergeCell ref="N18:O18"/>
    <mergeCell ref="P18:Q18"/>
    <mergeCell ref="B2:B5"/>
    <mergeCell ref="C2:G2"/>
    <mergeCell ref="H2:I2"/>
    <mergeCell ref="J2:M2"/>
    <mergeCell ref="N2:Q2"/>
    <mergeCell ref="C3:C4"/>
    <mergeCell ref="D3:D4"/>
    <mergeCell ref="E3:E4"/>
    <mergeCell ref="F3:F4"/>
    <mergeCell ref="G3:G4"/>
    <mergeCell ref="H3:I3"/>
    <mergeCell ref="J3:K4"/>
    <mergeCell ref="L3:M4"/>
    <mergeCell ref="N3:O3"/>
    <mergeCell ref="P3:Q3"/>
    <mergeCell ref="N4:N5"/>
  </mergeCells>
  <conditionalFormatting sqref="O6">
    <cfRule type="cellIs" dxfId="2" priority="1" operator="equal">
      <formula>"prekoračen"</formula>
    </cfRule>
    <cfRule type="cellIs" dxfId="1" priority="2" operator="equal">
      <formula>"nevažeći dan"</formula>
    </cfRule>
  </conditionalFormatting>
  <conditionalFormatting sqref="O7">
    <cfRule type="containsText" dxfId="0" priority="3" operator="containsText" text="prekoračen">
      <formula>NOT(ISERROR(SEARCH("prekoračen",O7)))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273E-2580-4F3D-B497-B7407657BBA9}">
  <dimension ref="A2:AF18"/>
  <sheetViews>
    <sheetView topLeftCell="J1" workbookViewId="0">
      <selection activeCell="S16" sqref="S16"/>
    </sheetView>
  </sheetViews>
  <sheetFormatPr defaultColWidth="11.42578125" defaultRowHeight="12.75"/>
  <cols>
    <col min="1" max="1" width="16.85546875" bestFit="1" customWidth="1"/>
    <col min="2" max="2" width="16.85546875" customWidth="1"/>
    <col min="23" max="23" width="13.42578125" bestFit="1" customWidth="1"/>
    <col min="31" max="31" width="27.7109375" bestFit="1" customWidth="1"/>
  </cols>
  <sheetData>
    <row r="2" spans="1:32">
      <c r="C2" s="136" t="s">
        <v>27</v>
      </c>
      <c r="D2" s="136" t="s">
        <v>28</v>
      </c>
      <c r="E2" s="136" t="s">
        <v>20</v>
      </c>
      <c r="F2" s="136"/>
      <c r="G2" s="136" t="s">
        <v>21</v>
      </c>
      <c r="H2" s="136"/>
      <c r="I2" s="136" t="s">
        <v>41</v>
      </c>
      <c r="J2" s="136"/>
      <c r="K2" s="136" t="s">
        <v>22</v>
      </c>
      <c r="L2" s="136"/>
      <c r="M2" s="136"/>
      <c r="N2" s="136" t="s">
        <v>23</v>
      </c>
      <c r="O2" s="136"/>
      <c r="P2" s="136"/>
      <c r="Q2" s="136" t="s">
        <v>25</v>
      </c>
      <c r="R2" s="136"/>
      <c r="S2" s="136" t="s">
        <v>26</v>
      </c>
      <c r="T2" s="136"/>
      <c r="U2" s="136" t="s">
        <v>43</v>
      </c>
      <c r="V2" s="136"/>
      <c r="W2" t="s">
        <v>31</v>
      </c>
      <c r="X2" s="48">
        <v>45658.041666666664</v>
      </c>
    </row>
    <row r="3" spans="1:32">
      <c r="B3" t="s">
        <v>55</v>
      </c>
      <c r="C3" s="136"/>
      <c r="D3" s="136"/>
      <c r="E3" t="s">
        <v>18</v>
      </c>
      <c r="F3" t="s">
        <v>19</v>
      </c>
      <c r="G3" t="s">
        <v>18</v>
      </c>
      <c r="H3" t="s">
        <v>19</v>
      </c>
      <c r="I3" t="s">
        <v>8</v>
      </c>
      <c r="J3" t="s">
        <v>24</v>
      </c>
      <c r="K3" t="s">
        <v>18</v>
      </c>
      <c r="L3" t="s">
        <v>19</v>
      </c>
      <c r="M3" t="s">
        <v>53</v>
      </c>
      <c r="N3" t="s">
        <v>18</v>
      </c>
      <c r="O3" t="s">
        <v>19</v>
      </c>
      <c r="P3" t="s">
        <v>53</v>
      </c>
      <c r="Q3" t="s">
        <v>18</v>
      </c>
      <c r="R3" t="s">
        <v>19</v>
      </c>
      <c r="S3" t="s">
        <v>18</v>
      </c>
      <c r="T3" t="s">
        <v>19</v>
      </c>
      <c r="U3" t="s">
        <v>8</v>
      </c>
      <c r="V3" t="s">
        <v>24</v>
      </c>
      <c r="W3" t="s">
        <v>42</v>
      </c>
      <c r="X3">
        <f>YEAR(X2)</f>
        <v>2025</v>
      </c>
      <c r="AE3" s="10"/>
    </row>
    <row r="4" spans="1:32" ht="14.25">
      <c r="A4">
        <v>1</v>
      </c>
      <c r="B4" s="22">
        <v>744</v>
      </c>
      <c r="C4">
        <v>126</v>
      </c>
      <c r="D4">
        <v>126</v>
      </c>
      <c r="E4">
        <v>3633.96</v>
      </c>
      <c r="F4" t="s">
        <v>47</v>
      </c>
      <c r="G4" t="s">
        <v>12</v>
      </c>
      <c r="H4" t="s">
        <v>12</v>
      </c>
      <c r="I4">
        <v>100</v>
      </c>
      <c r="J4">
        <v>100</v>
      </c>
      <c r="K4">
        <v>71.430000000000007</v>
      </c>
      <c r="L4" t="s">
        <v>47</v>
      </c>
      <c r="M4">
        <v>892.08</v>
      </c>
      <c r="N4">
        <v>1880.63</v>
      </c>
      <c r="O4" t="s">
        <v>47</v>
      </c>
      <c r="P4">
        <v>1408.68</v>
      </c>
      <c r="Q4">
        <v>-7.4333333333333336</v>
      </c>
      <c r="R4" t="s">
        <v>47</v>
      </c>
      <c r="S4">
        <v>45.766666666666666</v>
      </c>
      <c r="T4" t="s">
        <v>47</v>
      </c>
      <c r="U4">
        <v>0</v>
      </c>
      <c r="V4">
        <v>0</v>
      </c>
      <c r="W4" t="s">
        <v>72</v>
      </c>
      <c r="X4" s="20" t="s">
        <v>78</v>
      </c>
      <c r="AE4" s="10"/>
    </row>
    <row r="5" spans="1:32" ht="14.25">
      <c r="A5">
        <v>2</v>
      </c>
      <c r="B5" s="22">
        <f>IF(MOD(X3,4)=0,696,672)</f>
        <v>672</v>
      </c>
      <c r="C5">
        <v>469.5</v>
      </c>
      <c r="D5">
        <v>469.5</v>
      </c>
      <c r="E5">
        <v>59220.3</v>
      </c>
      <c r="F5" t="s">
        <v>47</v>
      </c>
      <c r="G5" t="s">
        <v>12</v>
      </c>
      <c r="H5" t="s">
        <v>12</v>
      </c>
      <c r="I5">
        <v>92.12</v>
      </c>
      <c r="J5">
        <v>100</v>
      </c>
      <c r="K5">
        <v>730.33</v>
      </c>
      <c r="L5" t="s">
        <v>47</v>
      </c>
      <c r="M5">
        <v>3324.06</v>
      </c>
      <c r="N5">
        <v>7121.63</v>
      </c>
      <c r="O5" t="s">
        <v>47</v>
      </c>
      <c r="P5">
        <v>5249.01</v>
      </c>
      <c r="Q5">
        <v>31.524999999999999</v>
      </c>
      <c r="R5" t="s">
        <v>47</v>
      </c>
      <c r="S5">
        <v>72.38333333333334</v>
      </c>
      <c r="T5" t="s">
        <v>47</v>
      </c>
      <c r="U5">
        <v>0</v>
      </c>
      <c r="V5">
        <v>0</v>
      </c>
      <c r="X5" s="20"/>
      <c r="AE5" s="10"/>
    </row>
    <row r="6" spans="1:32" ht="14.25">
      <c r="A6">
        <v>3</v>
      </c>
      <c r="B6" s="22">
        <v>744</v>
      </c>
      <c r="C6">
        <v>151.5</v>
      </c>
      <c r="D6">
        <v>151.5</v>
      </c>
      <c r="E6">
        <v>20233.560000000001</v>
      </c>
      <c r="F6" t="s">
        <v>47</v>
      </c>
      <c r="G6" t="s">
        <v>12</v>
      </c>
      <c r="H6" t="s">
        <v>12</v>
      </c>
      <c r="I6">
        <v>100</v>
      </c>
      <c r="J6">
        <v>100</v>
      </c>
      <c r="K6">
        <v>79.959999999999994</v>
      </c>
      <c r="L6" t="s">
        <v>47</v>
      </c>
      <c r="M6">
        <v>1072.6199999999999</v>
      </c>
      <c r="N6">
        <v>2178.84</v>
      </c>
      <c r="O6" t="s">
        <v>47</v>
      </c>
      <c r="P6">
        <v>1693.77</v>
      </c>
      <c r="Q6">
        <v>-7.4142857142857146</v>
      </c>
      <c r="R6" t="s">
        <v>47</v>
      </c>
      <c r="S6">
        <v>50.028571428571425</v>
      </c>
      <c r="T6" t="s">
        <v>47</v>
      </c>
      <c r="U6">
        <v>0</v>
      </c>
      <c r="V6">
        <v>0</v>
      </c>
      <c r="X6" t="s">
        <v>8</v>
      </c>
      <c r="Y6" t="s">
        <v>24</v>
      </c>
      <c r="AE6" s="10"/>
    </row>
    <row r="7" spans="1:32" ht="14.25">
      <c r="A7">
        <v>4</v>
      </c>
      <c r="B7" s="22">
        <v>720</v>
      </c>
      <c r="C7">
        <v>174</v>
      </c>
      <c r="D7">
        <v>172</v>
      </c>
      <c r="E7">
        <v>345858.17</v>
      </c>
      <c r="F7" t="s">
        <v>47</v>
      </c>
      <c r="G7">
        <v>3333.6</v>
      </c>
      <c r="H7" t="s">
        <v>47</v>
      </c>
      <c r="I7">
        <v>93.39</v>
      </c>
      <c r="J7">
        <v>99.22</v>
      </c>
      <c r="K7">
        <v>411.66</v>
      </c>
      <c r="L7" t="s">
        <v>47</v>
      </c>
      <c r="M7">
        <v>587.64</v>
      </c>
      <c r="N7">
        <v>2114.77</v>
      </c>
      <c r="O7" t="s">
        <v>47</v>
      </c>
      <c r="P7">
        <v>927.94</v>
      </c>
      <c r="Q7">
        <v>34.95153596666669</v>
      </c>
      <c r="R7" t="s">
        <v>47</v>
      </c>
      <c r="S7">
        <v>60.423040223529412</v>
      </c>
      <c r="T7" t="s">
        <v>47</v>
      </c>
      <c r="U7">
        <v>0</v>
      </c>
      <c r="V7">
        <v>1</v>
      </c>
      <c r="W7" t="s">
        <v>56</v>
      </c>
      <c r="X7">
        <v>50</v>
      </c>
      <c r="Y7">
        <v>30</v>
      </c>
      <c r="Z7" s="1"/>
      <c r="AE7" s="10"/>
    </row>
    <row r="8" spans="1:32" ht="14.25">
      <c r="A8">
        <v>5</v>
      </c>
      <c r="B8" s="22">
        <v>744</v>
      </c>
      <c r="C8">
        <v>191</v>
      </c>
      <c r="D8">
        <v>184</v>
      </c>
      <c r="E8">
        <v>1918370.81</v>
      </c>
      <c r="F8" t="s">
        <v>47</v>
      </c>
      <c r="G8">
        <v>19184.2</v>
      </c>
      <c r="H8" t="s">
        <v>47</v>
      </c>
      <c r="I8">
        <v>84.82</v>
      </c>
      <c r="J8">
        <v>100</v>
      </c>
      <c r="K8">
        <v>254.6</v>
      </c>
      <c r="L8" t="s">
        <v>47</v>
      </c>
      <c r="M8">
        <v>0</v>
      </c>
      <c r="N8">
        <v>1886.62</v>
      </c>
      <c r="O8" t="s">
        <v>47</v>
      </c>
      <c r="P8">
        <v>0</v>
      </c>
      <c r="Q8">
        <v>12.051445648148139</v>
      </c>
      <c r="R8" t="s">
        <v>47</v>
      </c>
      <c r="S8">
        <v>26.368692905759161</v>
      </c>
      <c r="T8" t="s">
        <v>47</v>
      </c>
      <c r="U8">
        <v>0</v>
      </c>
      <c r="V8">
        <v>0</v>
      </c>
      <c r="W8" t="s">
        <v>44</v>
      </c>
      <c r="X8">
        <v>2329</v>
      </c>
      <c r="Y8">
        <v>2464</v>
      </c>
      <c r="AE8" s="10"/>
    </row>
    <row r="9" spans="1:32" ht="14.25">
      <c r="A9">
        <v>6</v>
      </c>
      <c r="B9" s="22">
        <v>720</v>
      </c>
      <c r="C9">
        <v>71</v>
      </c>
      <c r="D9">
        <v>68</v>
      </c>
      <c r="E9">
        <v>675410.73</v>
      </c>
      <c r="F9" t="s">
        <v>47</v>
      </c>
      <c r="G9">
        <v>6753.9</v>
      </c>
      <c r="H9" t="s">
        <v>47</v>
      </c>
      <c r="I9">
        <v>100</v>
      </c>
      <c r="J9">
        <v>100</v>
      </c>
      <c r="K9">
        <v>115.75</v>
      </c>
      <c r="L9" t="s">
        <v>47</v>
      </c>
      <c r="M9">
        <v>0</v>
      </c>
      <c r="N9">
        <v>722.67</v>
      </c>
      <c r="O9" t="s">
        <v>47</v>
      </c>
      <c r="P9">
        <v>0</v>
      </c>
      <c r="Q9">
        <v>10.283345070422534</v>
      </c>
      <c r="R9" t="s">
        <v>47</v>
      </c>
      <c r="S9">
        <v>27.455410507042249</v>
      </c>
      <c r="T9" t="s">
        <v>47</v>
      </c>
      <c r="U9">
        <v>0</v>
      </c>
      <c r="V9">
        <v>0</v>
      </c>
      <c r="W9" t="s">
        <v>57</v>
      </c>
      <c r="X9">
        <v>0</v>
      </c>
      <c r="Y9">
        <v>1</v>
      </c>
    </row>
    <row r="10" spans="1:32" ht="14.25">
      <c r="A10">
        <v>7</v>
      </c>
      <c r="B10" s="22">
        <v>744</v>
      </c>
      <c r="C10">
        <v>168</v>
      </c>
      <c r="D10">
        <v>155</v>
      </c>
      <c r="E10">
        <v>1473308.96</v>
      </c>
      <c r="F10" t="s">
        <v>47</v>
      </c>
      <c r="G10">
        <v>14733.4</v>
      </c>
      <c r="H10" t="s">
        <v>47</v>
      </c>
      <c r="I10">
        <v>94.05</v>
      </c>
      <c r="J10">
        <v>100</v>
      </c>
      <c r="K10">
        <v>431.26</v>
      </c>
      <c r="L10" t="s">
        <v>47</v>
      </c>
      <c r="M10">
        <v>0</v>
      </c>
      <c r="N10">
        <v>1456.53</v>
      </c>
      <c r="O10" t="s">
        <v>47</v>
      </c>
      <c r="P10">
        <v>0</v>
      </c>
      <c r="Q10">
        <v>18.026816721518994</v>
      </c>
      <c r="R10" t="s">
        <v>52</v>
      </c>
      <c r="S10">
        <v>24.974898107142845</v>
      </c>
      <c r="T10" t="s">
        <v>52</v>
      </c>
      <c r="U10">
        <v>0</v>
      </c>
      <c r="V10">
        <v>0</v>
      </c>
      <c r="W10" t="s">
        <v>58</v>
      </c>
      <c r="X10">
        <v>8</v>
      </c>
      <c r="Y10">
        <v>8</v>
      </c>
    </row>
    <row r="11" spans="1:32" ht="14.25">
      <c r="A11">
        <v>8</v>
      </c>
      <c r="B11" s="22">
        <v>744</v>
      </c>
      <c r="C11">
        <v>35</v>
      </c>
      <c r="D11">
        <v>26</v>
      </c>
      <c r="E11">
        <v>231673.91</v>
      </c>
      <c r="F11" t="s">
        <v>47</v>
      </c>
      <c r="G11">
        <v>2317</v>
      </c>
      <c r="H11" t="s">
        <v>47</v>
      </c>
      <c r="I11">
        <v>94.29</v>
      </c>
      <c r="J11">
        <v>100</v>
      </c>
      <c r="K11">
        <v>335.93</v>
      </c>
      <c r="L11" t="s">
        <v>47</v>
      </c>
      <c r="M11">
        <v>0</v>
      </c>
      <c r="N11">
        <v>255.21</v>
      </c>
      <c r="O11" t="s">
        <v>47</v>
      </c>
      <c r="P11">
        <v>0</v>
      </c>
      <c r="Q11">
        <v>68.268198727272733</v>
      </c>
      <c r="R11" t="s">
        <v>52</v>
      </c>
      <c r="S11">
        <v>32.17246222857144</v>
      </c>
      <c r="T11" t="s">
        <v>52</v>
      </c>
      <c r="U11">
        <v>0</v>
      </c>
      <c r="V11">
        <v>0</v>
      </c>
      <c r="W11" t="s">
        <v>45</v>
      </c>
      <c r="X11">
        <v>0</v>
      </c>
      <c r="Y11">
        <v>1</v>
      </c>
    </row>
    <row r="12" spans="1:32" ht="14.25">
      <c r="A12">
        <v>9</v>
      </c>
      <c r="B12" s="22">
        <v>720</v>
      </c>
      <c r="C12">
        <v>0</v>
      </c>
      <c r="D12">
        <v>0</v>
      </c>
      <c r="E12">
        <v>0</v>
      </c>
      <c r="F12" t="s">
        <v>52</v>
      </c>
      <c r="G12">
        <v>0</v>
      </c>
      <c r="H12" t="s">
        <v>52</v>
      </c>
      <c r="I12" t="s">
        <v>12</v>
      </c>
      <c r="J12" t="s">
        <v>12</v>
      </c>
      <c r="K12">
        <v>0</v>
      </c>
      <c r="L12" t="s">
        <v>52</v>
      </c>
      <c r="M12">
        <v>0</v>
      </c>
      <c r="N12">
        <v>0</v>
      </c>
      <c r="O12" t="s">
        <v>52</v>
      </c>
      <c r="P12">
        <v>0</v>
      </c>
      <c r="Q12">
        <v>0</v>
      </c>
      <c r="R12" t="s">
        <v>52</v>
      </c>
      <c r="S12">
        <v>0</v>
      </c>
      <c r="T12" t="s">
        <v>52</v>
      </c>
      <c r="U12">
        <v>0</v>
      </c>
      <c r="V12">
        <v>0</v>
      </c>
      <c r="W12" t="s">
        <v>46</v>
      </c>
      <c r="X12">
        <v>63</v>
      </c>
      <c r="Y12">
        <v>66</v>
      </c>
    </row>
    <row r="13" spans="1:32" ht="14.25">
      <c r="A13">
        <v>10</v>
      </c>
      <c r="B13" s="22">
        <v>744</v>
      </c>
      <c r="C13">
        <v>224</v>
      </c>
      <c r="D13">
        <v>218</v>
      </c>
      <c r="E13">
        <v>2205524.04</v>
      </c>
      <c r="F13" t="s">
        <v>47</v>
      </c>
      <c r="G13">
        <v>22055.1</v>
      </c>
      <c r="H13" t="s">
        <v>47</v>
      </c>
      <c r="I13">
        <v>98.66</v>
      </c>
      <c r="J13">
        <v>100</v>
      </c>
      <c r="K13">
        <v>0</v>
      </c>
      <c r="L13" t="s">
        <v>50</v>
      </c>
      <c r="M13">
        <v>0</v>
      </c>
      <c r="N13">
        <v>0</v>
      </c>
      <c r="O13" t="s">
        <v>50</v>
      </c>
      <c r="P13">
        <v>0</v>
      </c>
      <c r="Q13">
        <v>9.247714506787327</v>
      </c>
      <c r="R13" t="s">
        <v>47</v>
      </c>
      <c r="S13">
        <v>24.577813629464277</v>
      </c>
      <c r="T13" t="s">
        <v>47</v>
      </c>
      <c r="U13">
        <v>0</v>
      </c>
      <c r="V13">
        <v>0</v>
      </c>
      <c r="W13" t="s">
        <v>32</v>
      </c>
      <c r="X13">
        <v>8</v>
      </c>
      <c r="Y13">
        <v>4</v>
      </c>
    </row>
    <row r="14" spans="1:32" ht="14.25">
      <c r="A14">
        <v>11</v>
      </c>
      <c r="B14" s="22">
        <v>720</v>
      </c>
      <c r="C14">
        <v>297</v>
      </c>
      <c r="D14">
        <v>286</v>
      </c>
      <c r="E14">
        <v>2978211.54</v>
      </c>
      <c r="F14" t="s">
        <v>47</v>
      </c>
      <c r="G14">
        <v>29781.3</v>
      </c>
      <c r="H14" t="s">
        <v>47</v>
      </c>
      <c r="I14">
        <v>8.42</v>
      </c>
      <c r="J14">
        <v>9.09</v>
      </c>
      <c r="K14">
        <v>0</v>
      </c>
      <c r="L14" t="s">
        <v>50</v>
      </c>
      <c r="M14">
        <v>0</v>
      </c>
      <c r="N14">
        <v>0</v>
      </c>
      <c r="O14" t="s">
        <v>50</v>
      </c>
      <c r="P14">
        <v>0</v>
      </c>
      <c r="Q14">
        <v>7.9592542399999999</v>
      </c>
      <c r="R14" t="s">
        <v>47</v>
      </c>
      <c r="S14">
        <v>25.004280777777776</v>
      </c>
      <c r="T14" t="s">
        <v>47</v>
      </c>
      <c r="U14">
        <v>0</v>
      </c>
      <c r="V14">
        <v>0</v>
      </c>
      <c r="W14" t="s">
        <v>1</v>
      </c>
      <c r="X14">
        <v>1106</v>
      </c>
      <c r="Y14">
        <v>971</v>
      </c>
      <c r="AE14" t="s">
        <v>29</v>
      </c>
      <c r="AF14" s="10" t="s">
        <v>12</v>
      </c>
    </row>
    <row r="15" spans="1:32" ht="14.25">
      <c r="A15">
        <v>12</v>
      </c>
      <c r="B15" s="22">
        <v>744</v>
      </c>
      <c r="C15">
        <v>699</v>
      </c>
      <c r="D15">
        <v>695</v>
      </c>
      <c r="E15">
        <v>8781358.9900000002</v>
      </c>
      <c r="F15" t="s">
        <v>47</v>
      </c>
      <c r="G15">
        <v>87812.6</v>
      </c>
      <c r="H15" t="s">
        <v>47</v>
      </c>
      <c r="I15">
        <v>0</v>
      </c>
      <c r="J15">
        <v>0</v>
      </c>
      <c r="K15">
        <v>0</v>
      </c>
      <c r="L15" t="s">
        <v>50</v>
      </c>
      <c r="M15">
        <v>0</v>
      </c>
      <c r="N15">
        <v>0</v>
      </c>
      <c r="O15" t="s">
        <v>50</v>
      </c>
      <c r="P15">
        <v>0</v>
      </c>
      <c r="Q15">
        <v>0</v>
      </c>
      <c r="R15" t="s">
        <v>50</v>
      </c>
      <c r="S15">
        <v>0</v>
      </c>
      <c r="T15" t="s">
        <v>50</v>
      </c>
      <c r="U15">
        <v>0</v>
      </c>
      <c r="V15">
        <v>0</v>
      </c>
      <c r="W15" t="s">
        <v>0</v>
      </c>
      <c r="X15">
        <v>969</v>
      </c>
      <c r="Y15">
        <v>969</v>
      </c>
      <c r="AE15" t="s">
        <v>30</v>
      </c>
      <c r="AF15" t="s">
        <v>13</v>
      </c>
    </row>
    <row r="16" spans="1:32">
      <c r="A16" t="s">
        <v>54</v>
      </c>
      <c r="E16">
        <v>18692804.969999999</v>
      </c>
      <c r="F16" t="s">
        <v>47</v>
      </c>
      <c r="G16">
        <v>185971.1</v>
      </c>
      <c r="H16" t="s">
        <v>47</v>
      </c>
      <c r="I16">
        <v>67.8</v>
      </c>
      <c r="J16">
        <v>71.73</v>
      </c>
      <c r="K16">
        <v>2430.92</v>
      </c>
      <c r="L16" t="s">
        <v>47</v>
      </c>
      <c r="M16">
        <v>5876.4</v>
      </c>
      <c r="N16">
        <v>17616.900000000001</v>
      </c>
      <c r="O16" t="s">
        <v>47</v>
      </c>
      <c r="P16">
        <v>9279.4</v>
      </c>
      <c r="Q16">
        <v>14.963376913733887</v>
      </c>
      <c r="R16" t="s">
        <v>47</v>
      </c>
      <c r="S16">
        <v>60.244445611359055</v>
      </c>
      <c r="T16" t="s">
        <v>47</v>
      </c>
      <c r="W16" t="s">
        <v>33</v>
      </c>
      <c r="X16">
        <v>45</v>
      </c>
      <c r="Y16">
        <v>42</v>
      </c>
      <c r="AE16" t="s">
        <v>48</v>
      </c>
      <c r="AF16" t="s">
        <v>47</v>
      </c>
    </row>
    <row r="17" spans="31:32">
      <c r="AE17" t="s">
        <v>49</v>
      </c>
      <c r="AF17" t="s">
        <v>50</v>
      </c>
    </row>
    <row r="18" spans="31:32">
      <c r="AE18" t="s">
        <v>51</v>
      </c>
      <c r="AF18" t="s">
        <v>52</v>
      </c>
    </row>
  </sheetData>
  <mergeCells count="10">
    <mergeCell ref="U2:V2"/>
    <mergeCell ref="S2:T2"/>
    <mergeCell ref="C2:C3"/>
    <mergeCell ref="D2:D3"/>
    <mergeCell ref="Q2:R2"/>
    <mergeCell ref="E2:F2"/>
    <mergeCell ref="G2:H2"/>
    <mergeCell ref="I2:J2"/>
    <mergeCell ref="N2:P2"/>
    <mergeCell ref="K2:M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Data</vt:lpstr>
    </vt:vector>
  </TitlesOfParts>
  <Company>Siemens AG 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Ziermann, Alex (ext)</dc:creator>
  <cp:lastModifiedBy>Emidate</cp:lastModifiedBy>
  <dcterms:created xsi:type="dcterms:W3CDTF">2013-07-25T08:29:21Z</dcterms:created>
  <dcterms:modified xsi:type="dcterms:W3CDTF">2026-01-28T13:23:23Z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6791f77-3d39-4d72-9277-ac879ec799ed_Enabled">
    <vt:lpwstr>true</vt:lpwstr>
  </property>
  <property fmtid="{D5CDD505-2E9C-101B-9397-08002B2CF9AE}" pid="3" name="MSIP_Label_36791f77-3d39-4d72-9277-ac879ec799ed_SetDate">
    <vt:lpwstr>2025-04-14T06:45:25Z</vt:lpwstr>
  </property>
  <property fmtid="{D5CDD505-2E9C-101B-9397-08002B2CF9AE}" pid="4" name="MSIP_Label_36791f77-3d39-4d72-9277-ac879ec799ed_Method">
    <vt:lpwstr>Standard</vt:lpwstr>
  </property>
  <property fmtid="{D5CDD505-2E9C-101B-9397-08002B2CF9AE}" pid="5" name="MSIP_Label_36791f77-3d39-4d72-9277-ac879ec799ed_Name">
    <vt:lpwstr>restricted-default</vt:lpwstr>
  </property>
  <property fmtid="{D5CDD505-2E9C-101B-9397-08002B2CF9AE}" pid="6" name="MSIP_Label_36791f77-3d39-4d72-9277-ac879ec799ed_SiteId">
    <vt:lpwstr>254ba93e-1f6f-48f3-90e6-e2766664b477</vt:lpwstr>
  </property>
  <property fmtid="{D5CDD505-2E9C-101B-9397-08002B2CF9AE}" pid="7" name="MSIP_Label_36791f77-3d39-4d72-9277-ac879ec799ed_ActionId">
    <vt:lpwstr>d8b229a3-918a-4edc-8910-1a500acf55e6</vt:lpwstr>
  </property>
  <property fmtid="{D5CDD505-2E9C-101B-9397-08002B2CF9AE}" pid="8" name="MSIP_Label_36791f77-3d39-4d72-9277-ac879ec799ed_ContentBits">
    <vt:lpwstr>0</vt:lpwstr>
  </property>
  <property fmtid="{D5CDD505-2E9C-101B-9397-08002B2CF9AE}" pid="9" name="MSIP_Label_36791f77-3d39-4d72-9277-ac879ec799ed_Tag">
    <vt:lpwstr>10, 3, 0, 1</vt:lpwstr>
  </property>
</Properties>
</file>